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22EB7FF1-3C1E-4A99-B982-390B05A35816}" xr6:coauthVersionLast="36" xr6:coauthVersionMax="36" xr10:uidLastSave="{00000000-0000-0000-0000-000000000000}"/>
  <bookViews>
    <workbookView xWindow="0" yWindow="0" windowWidth="13020" windowHeight="5865" tabRatio="594" activeTab="5" xr2:uid="{00000000-000D-0000-FFFF-FFFF00000000}"/>
  </bookViews>
  <sheets>
    <sheet name="C.1 - Cuadro resumen AIF" sheetId="3" r:id="rId1"/>
    <sheet name="C.2 - Económico" sheetId="5" r:id="rId2"/>
    <sheet name="C.3 - Finalidad" sheetId="4" r:id="rId3"/>
    <sheet name="C.4 - Jurisdicción" sheetId="18" r:id="rId4"/>
    <sheet name="DNU 193" sheetId="19" r:id="rId5"/>
    <sheet name="DA 194" sheetId="2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3" l="1"/>
  <c r="F9" i="5" l="1"/>
  <c r="E8" i="5"/>
  <c r="E7" i="5"/>
  <c r="G7" i="5"/>
  <c r="B17" i="20"/>
  <c r="B32" i="20"/>
  <c r="B30" i="20"/>
  <c r="B22" i="20"/>
  <c r="B10" i="20"/>
  <c r="B25" i="20" s="1"/>
  <c r="B20" i="20"/>
  <c r="B23" i="20"/>
  <c r="D9" i="5"/>
  <c r="D24" i="18"/>
  <c r="D12" i="4"/>
  <c r="B14" i="20"/>
  <c r="B13" i="20" s="1"/>
  <c r="D9" i="3"/>
  <c r="B19" i="20" l="1"/>
  <c r="B26" i="20"/>
  <c r="B28" i="20" s="1"/>
  <c r="B29" i="19"/>
  <c r="B16" i="19"/>
  <c r="B15" i="19" s="1"/>
  <c r="B22" i="19"/>
  <c r="B31" i="19"/>
  <c r="B13" i="19"/>
  <c r="B24" i="19" s="1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7" i="18"/>
  <c r="B27" i="20" l="1"/>
  <c r="B29" i="20" s="1"/>
  <c r="F24" i="18"/>
  <c r="B25" i="19"/>
  <c r="B26" i="19" s="1"/>
  <c r="B28" i="19"/>
  <c r="B20" i="19"/>
  <c r="B9" i="3"/>
  <c r="B27" i="19" l="1"/>
  <c r="C7" i="4"/>
  <c r="C8" i="3" l="1"/>
  <c r="C9" i="3" s="1"/>
  <c r="B12" i="4" l="1"/>
  <c r="F11" i="4" l="1"/>
  <c r="F10" i="4"/>
  <c r="F9" i="4"/>
  <c r="F8" i="4"/>
  <c r="F7" i="4"/>
  <c r="E12" i="4"/>
  <c r="F12" i="4" l="1"/>
  <c r="E24" i="18"/>
  <c r="F11" i="3" l="1"/>
  <c r="F10" i="3"/>
  <c r="F8" i="3"/>
  <c r="F7" i="3"/>
  <c r="C24" i="18" l="1"/>
  <c r="B24" i="18"/>
  <c r="C12" i="4" l="1"/>
  <c r="C9" i="5"/>
  <c r="B9" i="5"/>
  <c r="F9" i="3"/>
  <c r="G8" i="5"/>
  <c r="G9" i="5" l="1"/>
  <c r="E9" i="5"/>
</calcChain>
</file>

<file path=xl/sharedStrings.xml><?xml version="1.0" encoding="utf-8"?>
<sst xmlns="http://schemas.openxmlformats.org/spreadsheetml/2006/main" count="133" uniqueCount="86">
  <si>
    <t>En millones de pesos</t>
  </si>
  <si>
    <t>Recursos totales</t>
  </si>
  <si>
    <t>Gastos totales</t>
  </si>
  <si>
    <t>Resultado Financiero</t>
  </si>
  <si>
    <t>Fuentes Financieras</t>
  </si>
  <si>
    <t>Aplicaciones Financieras</t>
  </si>
  <si>
    <t>AIF</t>
  </si>
  <si>
    <t>Finalidades</t>
  </si>
  <si>
    <t>Administración Gubernamental</t>
  </si>
  <si>
    <t>Servicios de Defensa y Seguridad</t>
  </si>
  <si>
    <t>Servicios Sociales</t>
  </si>
  <si>
    <t>Servicios Económicos</t>
  </si>
  <si>
    <t>Deuda Pública</t>
  </si>
  <si>
    <t>Total gastos corrientes y de capital</t>
  </si>
  <si>
    <t>Gastos corrientes</t>
  </si>
  <si>
    <t>Gastos de capital</t>
  </si>
  <si>
    <t>01 - Poder Legislativo Nacional</t>
  </si>
  <si>
    <t>20 - Presidencia de la Nación</t>
  </si>
  <si>
    <t>25 - Jefatura de Gabinete de Ministros</t>
  </si>
  <si>
    <t>30 - Ministerio del Interior, Obras Públicas y Vivienda</t>
  </si>
  <si>
    <t>45 - Ministerio de Defensa</t>
  </si>
  <si>
    <t>50 - Ministerio de Hacienda</t>
  </si>
  <si>
    <t>57 - Ministerio de Transporte</t>
  </si>
  <si>
    <t>90 - Servicio de la Deuda Pública</t>
  </si>
  <si>
    <t>91 - Obligaciones a Cargo del Tesoro</t>
  </si>
  <si>
    <t>FINALIDADES</t>
  </si>
  <si>
    <t>ECONÓMICO</t>
  </si>
  <si>
    <t>10 - Ministerio Público</t>
  </si>
  <si>
    <t>40 - Ministerio de Justicia y Derechos Humanos</t>
  </si>
  <si>
    <t>41 - Ministerio de Seguridad</t>
  </si>
  <si>
    <t>35 - Ministerio de Relaciones Exteriores y Culto</t>
  </si>
  <si>
    <t>05 - Poder Judicial de la Nación</t>
  </si>
  <si>
    <t xml:space="preserve"> Carácter Económico</t>
  </si>
  <si>
    <t>Dif (2)-(1)</t>
  </si>
  <si>
    <t>Crédito Inicial (CI) (1)</t>
  </si>
  <si>
    <t>Crédito Vigente (CV) (2)</t>
  </si>
  <si>
    <t>Otras medidas</t>
  </si>
  <si>
    <t>Jurisdicción</t>
  </si>
  <si>
    <t xml:space="preserve">JURISDICCIONAL </t>
  </si>
  <si>
    <t>MODIFICACIONES PRESUPUESTARIAS  - PRESUPUESTO 2019 APN</t>
  </si>
  <si>
    <t>MODIFICACIONES PRESUPUESTARIAS - PRESUPUESTO 2019 APN</t>
  </si>
  <si>
    <t>CUENTA AHORRO INVERSIÓN FINANCIAMIENTO</t>
  </si>
  <si>
    <t>DNU 193</t>
  </si>
  <si>
    <t>DNU 193/2019</t>
  </si>
  <si>
    <t>51 - Ministerio de Producción y Trabajo</t>
  </si>
  <si>
    <t>70 - Ministerio de Educación, Cultura, Ciencia y Tecnología</t>
  </si>
  <si>
    <t>85 - Ministerio de Salud y Desarrollo Social</t>
  </si>
  <si>
    <t>Cuentas</t>
  </si>
  <si>
    <t>Monto</t>
  </si>
  <si>
    <t>I) Ingresos Corrientes</t>
  </si>
  <si>
    <t>II) Gastos Corrientes</t>
  </si>
  <si>
    <t>III) Result. Econ.: Ahorro/Desahorro (I - II)</t>
  </si>
  <si>
    <t>IV) Recursos de Capital</t>
  </si>
  <si>
    <t>V) Gastos de Capital</t>
  </si>
  <si>
    <t>VI) Recursos Totales (I + IV)</t>
  </si>
  <si>
    <t>VII) Gastos Totales (II + V)</t>
  </si>
  <si>
    <t>VIII) Gasto Primario</t>
  </si>
  <si>
    <t>IX) Resultado Financiero (VI-VII)</t>
  </si>
  <si>
    <t>X) Resultado Primario</t>
  </si>
  <si>
    <t>XI) Fuentes Financieras</t>
  </si>
  <si>
    <t>XII) Aplicaciones Financieras</t>
  </si>
  <si>
    <t>Rentas de la Propiedad</t>
  </si>
  <si>
    <t>CUENTA AHORRRO INVERSIÓN FINANCIAMIENTO</t>
  </si>
  <si>
    <t>Inversión Financiera</t>
  </si>
  <si>
    <t>Gastos de Consumo</t>
  </si>
  <si>
    <t>Transferencias Corrientes</t>
  </si>
  <si>
    <t>Remuneraciones</t>
  </si>
  <si>
    <t>Bienes y Servicios</t>
  </si>
  <si>
    <t>Endeudamiento Público e Inc. de Otros Pasivos</t>
  </si>
  <si>
    <t>Amortización de la Deuda y Dism. de Otros Pasivos</t>
  </si>
  <si>
    <t>Otorgamiento de avales</t>
  </si>
  <si>
    <t>Emisión y colocación de Letras del Tesoro</t>
  </si>
  <si>
    <t>Autorización para contratar obras en el marco del artículo 11 de la Ley de Presupuesto</t>
  </si>
  <si>
    <r>
      <rPr>
        <b/>
        <u/>
        <sz val="10"/>
        <color theme="1" tint="0.249977111117893"/>
        <rFont val="Raleway"/>
        <family val="2"/>
      </rPr>
      <t>Fecha</t>
    </r>
    <r>
      <rPr>
        <b/>
        <sz val="10"/>
        <color theme="1" tint="0.249977111117893"/>
        <rFont val="Raleway"/>
        <family val="2"/>
      </rPr>
      <t>: 14/3/2019</t>
    </r>
  </si>
  <si>
    <r>
      <rPr>
        <b/>
        <u/>
        <sz val="10"/>
        <color theme="1" tint="0.249977111117893"/>
        <rFont val="Raleway"/>
        <family val="2"/>
      </rPr>
      <t>Impacto en el Resultado Financiero</t>
    </r>
    <r>
      <rPr>
        <b/>
        <sz val="10"/>
        <color theme="1" tint="0.249977111117893"/>
        <rFont val="Raleway"/>
        <family val="2"/>
      </rPr>
      <t>: -$21,578,0 millones</t>
    </r>
  </si>
  <si>
    <r>
      <rPr>
        <b/>
        <u/>
        <sz val="10"/>
        <color theme="1" tint="0.249977111117893"/>
        <rFont val="Raleway"/>
        <family val="2"/>
      </rPr>
      <t>Motivo</t>
    </r>
    <r>
      <rPr>
        <b/>
        <sz val="10"/>
        <color theme="1" tint="0.249977111117893"/>
        <rFont val="Raleway"/>
        <family val="2"/>
      </rPr>
      <t>:   Modificación presupuestaria que afecta varias jurisdicciones de la APN</t>
    </r>
  </si>
  <si>
    <r>
      <t xml:space="preserve">En millones de $ </t>
    </r>
    <r>
      <rPr>
        <sz val="10"/>
        <color theme="1" tint="0.249977111117893"/>
        <rFont val="Raleway"/>
        <family val="2"/>
      </rPr>
      <t>(sin erogaciones ni contribuciones figurativas)</t>
    </r>
  </si>
  <si>
    <t>DA 194</t>
  </si>
  <si>
    <t>DA 194/2019</t>
  </si>
  <si>
    <r>
      <rPr>
        <b/>
        <u/>
        <sz val="10"/>
        <color theme="1" tint="0.249977111117893"/>
        <rFont val="Raleway"/>
        <family val="2"/>
      </rPr>
      <t>Fecha</t>
    </r>
    <r>
      <rPr>
        <b/>
        <sz val="10"/>
        <color theme="1" tint="0.249977111117893"/>
        <rFont val="Raleway"/>
        <family val="2"/>
      </rPr>
      <t>: 20/3/2019</t>
    </r>
  </si>
  <si>
    <r>
      <rPr>
        <b/>
        <u/>
        <sz val="10"/>
        <color theme="1" tint="0.249977111117893"/>
        <rFont val="Raleway"/>
        <family val="2"/>
      </rPr>
      <t>Impacto en el Resultado Financiero</t>
    </r>
    <r>
      <rPr>
        <b/>
        <sz val="10"/>
        <color theme="1" tint="0.249977111117893"/>
        <rFont val="Raleway"/>
        <family val="2"/>
      </rPr>
      <t>: -$5.553,9 millones</t>
    </r>
  </si>
  <si>
    <t>Inversión Real Directa</t>
  </si>
  <si>
    <t>Transferencias de Capital</t>
  </si>
  <si>
    <t>Otros gastos corrientes</t>
  </si>
  <si>
    <t>Ingresos no tributarios</t>
  </si>
  <si>
    <t>Recursos propios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</si>
</sst>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0.0_ ;\-#,##0.0\ "/>
    <numFmt numFmtId="167" formatCode="#,##0.0"/>
  </numFmts>
  <fonts count="12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0"/>
      <color theme="1"/>
      <name val="Raleway"/>
      <family val="2"/>
    </font>
    <font>
      <sz val="10"/>
      <color theme="1"/>
      <name val="Raleway"/>
      <family val="2"/>
    </font>
    <font>
      <sz val="11"/>
      <color theme="1"/>
      <name val="Raleway"/>
      <family val="2"/>
    </font>
    <font>
      <b/>
      <sz val="10"/>
      <color theme="0"/>
      <name val="Raleway"/>
      <family val="2"/>
    </font>
    <font>
      <b/>
      <sz val="10"/>
      <color theme="1" tint="0.249977111117893"/>
      <name val="Raleway"/>
      <family val="2"/>
    </font>
    <font>
      <sz val="10"/>
      <color theme="1" tint="0.249977111117893"/>
      <name val="Raleway"/>
      <family val="2"/>
    </font>
    <font>
      <b/>
      <u/>
      <sz val="10"/>
      <color theme="1" tint="0.249977111117893"/>
      <name val="Raleway"/>
      <family val="2"/>
    </font>
    <font>
      <sz val="11"/>
      <color theme="1" tint="0.24997711111789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5" fillId="0" borderId="0" xfId="0" applyFont="1"/>
    <xf numFmtId="166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164" fontId="5" fillId="0" borderId="0" xfId="1" applyNumberFormat="1" applyFont="1" applyAlignment="1">
      <alignment shrinkToFit="1"/>
    </xf>
    <xf numFmtId="164" fontId="5" fillId="0" borderId="0" xfId="1" applyNumberFormat="1" applyFont="1" applyAlignment="1">
      <alignment horizontal="left" shrinkToFit="1"/>
    </xf>
    <xf numFmtId="164" fontId="4" fillId="0" borderId="0" xfId="1" applyNumberFormat="1" applyFont="1" applyAlignment="1">
      <alignment shrinkToFit="1"/>
    </xf>
    <xf numFmtId="164" fontId="4" fillId="0" borderId="0" xfId="1" applyNumberFormat="1" applyFont="1" applyAlignment="1">
      <alignment horizontal="left" shrinkToFit="1"/>
    </xf>
    <xf numFmtId="0" fontId="6" fillId="0" borderId="0" xfId="0" applyFont="1"/>
    <xf numFmtId="167" fontId="0" fillId="0" borderId="0" xfId="0" applyNumberFormat="1"/>
    <xf numFmtId="0" fontId="7" fillId="7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166" fontId="5" fillId="0" borderId="2" xfId="1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166" fontId="8" fillId="2" borderId="2" xfId="1" applyNumberFormat="1" applyFont="1" applyFill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vertical="center"/>
    </xf>
    <xf numFmtId="164" fontId="5" fillId="3" borderId="2" xfId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5" fillId="3" borderId="2" xfId="3" applyFont="1" applyFill="1" applyBorder="1" applyAlignment="1">
      <alignment horizontal="left" vertical="top" wrapText="1"/>
    </xf>
    <xf numFmtId="164" fontId="5" fillId="3" borderId="2" xfId="1" applyNumberFormat="1" applyFont="1" applyFill="1" applyBorder="1" applyAlignment="1">
      <alignment horizontal="left" vertical="top" shrinkToFit="1"/>
    </xf>
    <xf numFmtId="0" fontId="8" fillId="5" borderId="2" xfId="0" applyFont="1" applyFill="1" applyBorder="1" applyAlignment="1">
      <alignment horizontal="left" vertical="top" wrapText="1"/>
    </xf>
    <xf numFmtId="167" fontId="8" fillId="5" borderId="2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left" vertical="top" wrapText="1" indent="3"/>
    </xf>
    <xf numFmtId="167" fontId="9" fillId="0" borderId="2" xfId="0" applyNumberFormat="1" applyFont="1" applyBorder="1" applyAlignment="1">
      <alignment horizontal="right" vertical="center" wrapText="1"/>
    </xf>
    <xf numFmtId="167" fontId="9" fillId="4" borderId="2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left" vertical="top" wrapText="1" indent="5"/>
    </xf>
    <xf numFmtId="0" fontId="8" fillId="6" borderId="2" xfId="0" applyFont="1" applyFill="1" applyBorder="1" applyAlignment="1">
      <alignment horizontal="left" vertical="top" wrapText="1"/>
    </xf>
    <xf numFmtId="167" fontId="8" fillId="6" borderId="2" xfId="0" applyNumberFormat="1" applyFont="1" applyFill="1" applyBorder="1" applyAlignment="1">
      <alignment horizontal="right" vertical="center" wrapText="1"/>
    </xf>
    <xf numFmtId="0" fontId="7" fillId="7" borderId="0" xfId="0" applyFont="1" applyFill="1"/>
    <xf numFmtId="0" fontId="8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6"/>
    </xf>
    <xf numFmtId="0" fontId="9" fillId="0" borderId="0" xfId="0" applyFont="1"/>
    <xf numFmtId="164" fontId="5" fillId="0" borderId="2" xfId="1" applyNumberFormat="1" applyFont="1" applyBorder="1" applyAlignment="1">
      <alignment horizontal="left" vertical="top" shrinkToFit="1"/>
    </xf>
  </cellXfs>
  <cellStyles count="11">
    <cellStyle name="Millares" xfId="1" builtinId="3"/>
    <cellStyle name="Millares 2" xfId="4" xr:uid="{00000000-0005-0000-0000-000001000000}"/>
    <cellStyle name="Millares 3" xfId="9" xr:uid="{00000000-0005-0000-0000-000002000000}"/>
    <cellStyle name="Millares 4" xfId="10" xr:uid="{00000000-0005-0000-0000-000003000000}"/>
    <cellStyle name="Normal" xfId="0" builtinId="0"/>
    <cellStyle name="Normal 2" xfId="2" xr:uid="{00000000-0005-0000-0000-000005000000}"/>
    <cellStyle name="Normal 3" xfId="6" xr:uid="{00000000-0005-0000-0000-000006000000}"/>
    <cellStyle name="Normal 4" xfId="8" xr:uid="{00000000-0005-0000-0000-000007000000}"/>
    <cellStyle name="Normal_SAF 2" xfId="3" xr:uid="{00000000-0005-0000-0000-000008000000}"/>
    <cellStyle name="Porcentaje 2" xfId="5" xr:uid="{00000000-0005-0000-0000-000009000000}"/>
    <cellStyle name="Título 1" xfId="7" xr:uid="{00000000-0005-0000-0000-00000A000000}"/>
  </cellStyles>
  <dxfs count="0"/>
  <tableStyles count="0" defaultTableStyle="TableStyleMedium9" defaultPivotStyle="PivotStyleLight16"/>
  <colors>
    <mruColors>
      <color rgb="FFDFF27E"/>
      <color rgb="FFDA9996"/>
      <color rgb="FFD58B87"/>
      <color rgb="FFDDA29F"/>
      <color rgb="FFD387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zoomScaleNormal="100" workbookViewId="0">
      <selection activeCell="A19" sqref="A19"/>
    </sheetView>
  </sheetViews>
  <sheetFormatPr baseColWidth="10" defaultColWidth="11.42578125" defaultRowHeight="12.75" x14ac:dyDescent="0.2"/>
  <cols>
    <col min="1" max="1" width="30.5703125" style="2" customWidth="1"/>
    <col min="2" max="2" width="15.140625" style="2" customWidth="1"/>
    <col min="3" max="3" width="13.140625" style="2" customWidth="1"/>
    <col min="4" max="4" width="13.28515625" style="2" customWidth="1"/>
    <col min="5" max="5" width="14.7109375" style="2" customWidth="1"/>
    <col min="6" max="6" width="10.42578125" style="2" customWidth="1"/>
    <col min="7" max="7" width="15.7109375" style="2" bestFit="1" customWidth="1"/>
    <col min="8" max="16384" width="11.42578125" style="2"/>
  </cols>
  <sheetData>
    <row r="1" spans="1:7" x14ac:dyDescent="0.2">
      <c r="A1" s="33" t="s">
        <v>39</v>
      </c>
    </row>
    <row r="2" spans="1:7" x14ac:dyDescent="0.2">
      <c r="A2" s="33" t="s">
        <v>41</v>
      </c>
    </row>
    <row r="3" spans="1:7" x14ac:dyDescent="0.2">
      <c r="A3" s="33"/>
    </row>
    <row r="4" spans="1:7" x14ac:dyDescent="0.2">
      <c r="A4" s="37"/>
      <c r="E4" s="3"/>
      <c r="F4" s="3"/>
    </row>
    <row r="5" spans="1:7" x14ac:dyDescent="0.2">
      <c r="A5" s="33" t="s">
        <v>0</v>
      </c>
      <c r="E5" s="3"/>
      <c r="F5" s="3"/>
    </row>
    <row r="6" spans="1:7" ht="25.5" x14ac:dyDescent="0.2">
      <c r="A6" s="12" t="s">
        <v>6</v>
      </c>
      <c r="B6" s="12" t="s">
        <v>34</v>
      </c>
      <c r="C6" s="12" t="s">
        <v>42</v>
      </c>
      <c r="D6" s="12" t="s">
        <v>77</v>
      </c>
      <c r="E6" s="12" t="s">
        <v>35</v>
      </c>
      <c r="F6" s="12" t="s">
        <v>33</v>
      </c>
    </row>
    <row r="7" spans="1:7" x14ac:dyDescent="0.2">
      <c r="A7" s="13" t="s">
        <v>1</v>
      </c>
      <c r="B7" s="14">
        <v>3572026.5</v>
      </c>
      <c r="C7" s="14">
        <v>13000</v>
      </c>
      <c r="D7" s="14">
        <v>180.1</v>
      </c>
      <c r="E7" s="14">
        <v>3585206.6</v>
      </c>
      <c r="F7" s="14">
        <f>+E7-B7</f>
        <v>13180.100000000093</v>
      </c>
    </row>
    <row r="8" spans="1:7" x14ac:dyDescent="0.2">
      <c r="A8" s="13" t="s">
        <v>2</v>
      </c>
      <c r="B8" s="14">
        <v>4172312.1999999997</v>
      </c>
      <c r="C8" s="14">
        <f>34477.1+100.9</f>
        <v>34578</v>
      </c>
      <c r="D8" s="14">
        <v>5734</v>
      </c>
      <c r="E8" s="14">
        <v>4212624.2</v>
      </c>
      <c r="F8" s="14">
        <f>+E8-B8</f>
        <v>40312.000000000466</v>
      </c>
    </row>
    <row r="9" spans="1:7" x14ac:dyDescent="0.2">
      <c r="A9" s="15" t="s">
        <v>3</v>
      </c>
      <c r="B9" s="16">
        <f>+B7-B8</f>
        <v>-600285.69999999972</v>
      </c>
      <c r="C9" s="16">
        <f>+C7-C8</f>
        <v>-21578</v>
      </c>
      <c r="D9" s="16">
        <f>+D7-D8</f>
        <v>-5553.9</v>
      </c>
      <c r="E9" s="16">
        <f>+E7-E8</f>
        <v>-627417.60000000009</v>
      </c>
      <c r="F9" s="16">
        <f>+E9-B9</f>
        <v>-27131.900000000373</v>
      </c>
    </row>
    <row r="10" spans="1:7" x14ac:dyDescent="0.2">
      <c r="A10" s="13" t="s">
        <v>4</v>
      </c>
      <c r="B10" s="14">
        <v>3217392.6110109999</v>
      </c>
      <c r="C10" s="14">
        <v>123104</v>
      </c>
      <c r="D10" s="14">
        <v>5403.9</v>
      </c>
      <c r="E10" s="14">
        <v>3345900.5</v>
      </c>
      <c r="F10" s="14">
        <f>+E10-B10</f>
        <v>128507.88898900012</v>
      </c>
    </row>
    <row r="11" spans="1:7" x14ac:dyDescent="0.2">
      <c r="A11" s="13" t="s">
        <v>5</v>
      </c>
      <c r="B11" s="14">
        <v>2617106.9</v>
      </c>
      <c r="C11" s="14">
        <v>101526</v>
      </c>
      <c r="D11" s="14">
        <v>-150</v>
      </c>
      <c r="E11" s="14">
        <v>2718482.9</v>
      </c>
      <c r="F11" s="14">
        <f>+E11-B11</f>
        <v>101376</v>
      </c>
      <c r="G11" s="3"/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workbookViewId="0">
      <selection activeCell="A20" sqref="A20"/>
    </sheetView>
  </sheetViews>
  <sheetFormatPr baseColWidth="10" defaultColWidth="11.42578125" defaultRowHeight="12.75" x14ac:dyDescent="0.2"/>
  <cols>
    <col min="1" max="1" width="31.5703125" style="2" customWidth="1"/>
    <col min="2" max="2" width="13.7109375" style="2" customWidth="1"/>
    <col min="3" max="4" width="11.85546875" style="2" customWidth="1"/>
    <col min="5" max="5" width="12.85546875" style="2" bestFit="1" customWidth="1"/>
    <col min="6" max="6" width="15.140625" style="2" customWidth="1"/>
    <col min="7" max="7" width="12.85546875" style="2" bestFit="1" customWidth="1"/>
    <col min="8" max="16384" width="11.42578125" style="2"/>
  </cols>
  <sheetData>
    <row r="1" spans="1:7" x14ac:dyDescent="0.2">
      <c r="A1" s="33" t="s">
        <v>40</v>
      </c>
    </row>
    <row r="2" spans="1:7" x14ac:dyDescent="0.2">
      <c r="A2" s="33" t="s">
        <v>26</v>
      </c>
    </row>
    <row r="3" spans="1:7" x14ac:dyDescent="0.2">
      <c r="A3" s="37"/>
    </row>
    <row r="4" spans="1:7" x14ac:dyDescent="0.2">
      <c r="A4" s="37"/>
    </row>
    <row r="5" spans="1:7" x14ac:dyDescent="0.2">
      <c r="A5" s="33" t="s">
        <v>0</v>
      </c>
    </row>
    <row r="6" spans="1:7" ht="25.5" x14ac:dyDescent="0.2">
      <c r="A6" s="12" t="s">
        <v>32</v>
      </c>
      <c r="B6" s="12" t="s">
        <v>34</v>
      </c>
      <c r="C6" s="12" t="s">
        <v>42</v>
      </c>
      <c r="D6" s="12" t="s">
        <v>77</v>
      </c>
      <c r="E6" s="12" t="s">
        <v>36</v>
      </c>
      <c r="F6" s="12" t="s">
        <v>35</v>
      </c>
      <c r="G6" s="12" t="s">
        <v>33</v>
      </c>
    </row>
    <row r="7" spans="1:7" x14ac:dyDescent="0.2">
      <c r="A7" s="13" t="s">
        <v>14</v>
      </c>
      <c r="B7" s="17">
        <v>3988065.4</v>
      </c>
      <c r="C7" s="17">
        <v>34477.199999999997</v>
      </c>
      <c r="D7" s="17">
        <v>5656.9</v>
      </c>
      <c r="E7" s="17">
        <f>+B7+C7+D7-F7</f>
        <v>262.78879099991173</v>
      </c>
      <c r="F7" s="17">
        <v>4027936.7112090001</v>
      </c>
      <c r="G7" s="17">
        <f>+F7-B7</f>
        <v>39871.311209000181</v>
      </c>
    </row>
    <row r="8" spans="1:7" x14ac:dyDescent="0.2">
      <c r="A8" s="13" t="s">
        <v>15</v>
      </c>
      <c r="B8" s="17">
        <v>184246.8</v>
      </c>
      <c r="C8" s="17">
        <v>100.8</v>
      </c>
      <c r="D8" s="17">
        <v>77.099999999999994</v>
      </c>
      <c r="E8" s="17">
        <f>+B8+C8+D8-F8</f>
        <v>-262.77286800002912</v>
      </c>
      <c r="F8" s="17">
        <v>184687.47286800001</v>
      </c>
      <c r="G8" s="17">
        <f>+F8-B8</f>
        <v>440.6728680000233</v>
      </c>
    </row>
    <row r="9" spans="1:7" ht="15.75" customHeight="1" x14ac:dyDescent="0.2">
      <c r="A9" s="18" t="s">
        <v>13</v>
      </c>
      <c r="B9" s="19">
        <f t="shared" ref="B9:D9" si="0">+B7+B8</f>
        <v>4172312.1999999997</v>
      </c>
      <c r="C9" s="19">
        <f t="shared" si="0"/>
        <v>34578</v>
      </c>
      <c r="D9" s="19">
        <f t="shared" si="0"/>
        <v>5734</v>
      </c>
      <c r="E9" s="19">
        <f>+E7+E8</f>
        <v>1.5922999882604927E-2</v>
      </c>
      <c r="F9" s="19">
        <f>+F7+F8</f>
        <v>4212624.1840770002</v>
      </c>
      <c r="G9" s="19">
        <f t="shared" ref="G9" si="1">+G7+G8</f>
        <v>40311.984077000205</v>
      </c>
    </row>
    <row r="10" spans="1:7" x14ac:dyDescent="0.2">
      <c r="F10" s="5"/>
    </row>
    <row r="11" spans="1:7" x14ac:dyDescent="0.2">
      <c r="F11" s="5"/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D20" sqref="D20"/>
    </sheetView>
  </sheetViews>
  <sheetFormatPr baseColWidth="10" defaultColWidth="11.42578125" defaultRowHeight="12.75" x14ac:dyDescent="0.2"/>
  <cols>
    <col min="1" max="1" width="33.5703125" style="2" customWidth="1"/>
    <col min="2" max="2" width="13.7109375" style="2" bestFit="1" customWidth="1"/>
    <col min="3" max="4" width="12.42578125" style="2" customWidth="1"/>
    <col min="5" max="5" width="12.42578125" style="2" bestFit="1" customWidth="1"/>
    <col min="6" max="6" width="11.7109375" style="2" customWidth="1"/>
    <col min="7" max="16384" width="11.42578125" style="2"/>
  </cols>
  <sheetData>
    <row r="1" spans="1:6" x14ac:dyDescent="0.2">
      <c r="A1" s="33" t="s">
        <v>40</v>
      </c>
    </row>
    <row r="2" spans="1:6" x14ac:dyDescent="0.2">
      <c r="A2" s="33" t="s">
        <v>25</v>
      </c>
    </row>
    <row r="3" spans="1:6" x14ac:dyDescent="0.2">
      <c r="A3" s="37"/>
    </row>
    <row r="4" spans="1:6" x14ac:dyDescent="0.2">
      <c r="A4" s="37"/>
    </row>
    <row r="5" spans="1:6" x14ac:dyDescent="0.2">
      <c r="A5" s="33" t="s">
        <v>0</v>
      </c>
    </row>
    <row r="6" spans="1:6" ht="38.25" x14ac:dyDescent="0.2">
      <c r="A6" s="12" t="s">
        <v>7</v>
      </c>
      <c r="B6" s="12" t="s">
        <v>34</v>
      </c>
      <c r="C6" s="12" t="s">
        <v>42</v>
      </c>
      <c r="D6" s="12" t="s">
        <v>77</v>
      </c>
      <c r="E6" s="12" t="s">
        <v>35</v>
      </c>
      <c r="F6" s="12" t="s">
        <v>33</v>
      </c>
    </row>
    <row r="7" spans="1:6" x14ac:dyDescent="0.2">
      <c r="A7" s="13" t="s">
        <v>8</v>
      </c>
      <c r="B7" s="17">
        <v>167936.16896700001</v>
      </c>
      <c r="C7" s="17">
        <f>350+13000</f>
        <v>13350</v>
      </c>
      <c r="D7" s="17">
        <v>3333.6249499999999</v>
      </c>
      <c r="E7" s="17">
        <v>184619.793917</v>
      </c>
      <c r="F7" s="20">
        <f>+E7-B7</f>
        <v>16683.624949999998</v>
      </c>
    </row>
    <row r="8" spans="1:6" x14ac:dyDescent="0.2">
      <c r="A8" s="13" t="s">
        <v>9</v>
      </c>
      <c r="B8" s="17">
        <v>187771.41244799999</v>
      </c>
      <c r="C8" s="17">
        <v>0</v>
      </c>
      <c r="D8" s="17">
        <v>-25.021153000000002</v>
      </c>
      <c r="E8" s="17">
        <v>187746.39129500001</v>
      </c>
      <c r="F8" s="20">
        <f>+E8-B8</f>
        <v>-25.021152999979677</v>
      </c>
    </row>
    <row r="9" spans="1:6" x14ac:dyDescent="0.2">
      <c r="A9" s="13" t="s">
        <v>10</v>
      </c>
      <c r="B9" s="17">
        <v>2642080.198477</v>
      </c>
      <c r="C9" s="17">
        <v>14728</v>
      </c>
      <c r="D9" s="17">
        <v>-1223.5999999999999</v>
      </c>
      <c r="E9" s="17">
        <v>2655584.539316</v>
      </c>
      <c r="F9" s="20">
        <f>+E9-B9</f>
        <v>13504.340838999953</v>
      </c>
    </row>
    <row r="10" spans="1:6" x14ac:dyDescent="0.2">
      <c r="A10" s="13" t="s">
        <v>11</v>
      </c>
      <c r="B10" s="17">
        <v>428135.31013</v>
      </c>
      <c r="C10" s="17">
        <v>6500</v>
      </c>
      <c r="D10" s="17">
        <v>3649</v>
      </c>
      <c r="E10" s="17">
        <v>438284.31013</v>
      </c>
      <c r="F10" s="20">
        <f>+E10-B10</f>
        <v>10149</v>
      </c>
    </row>
    <row r="11" spans="1:6" x14ac:dyDescent="0.2">
      <c r="A11" s="13" t="s">
        <v>12</v>
      </c>
      <c r="B11" s="17">
        <v>746389.14941900002</v>
      </c>
      <c r="C11" s="17">
        <v>0</v>
      </c>
      <c r="D11" s="17"/>
      <c r="E11" s="17">
        <v>746389.14941900002</v>
      </c>
      <c r="F11" s="20">
        <f>+E11-B11</f>
        <v>0</v>
      </c>
    </row>
    <row r="12" spans="1:6" x14ac:dyDescent="0.2">
      <c r="A12" s="21" t="s">
        <v>13</v>
      </c>
      <c r="B12" s="19">
        <f>+SUM(B7:B11)</f>
        <v>4172312.2394409999</v>
      </c>
      <c r="C12" s="19">
        <f t="shared" ref="C12:D12" si="0">+SUM(C7:C11)</f>
        <v>34578</v>
      </c>
      <c r="D12" s="19">
        <f t="shared" si="0"/>
        <v>5734.0037969999994</v>
      </c>
      <c r="E12" s="19">
        <f t="shared" ref="E12" si="1">+SUM(E7:E11)</f>
        <v>4212624.1840770002</v>
      </c>
      <c r="F12" s="19">
        <f>+SUM(F7:F11)</f>
        <v>40311.944635999971</v>
      </c>
    </row>
    <row r="13" spans="1:6" ht="14.25" customHeight="1" x14ac:dyDescent="0.2">
      <c r="B13" s="5"/>
      <c r="E13" s="4"/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opLeftCell="A5" workbookViewId="0">
      <selection activeCell="H19" sqref="H19"/>
    </sheetView>
  </sheetViews>
  <sheetFormatPr baseColWidth="10" defaultRowHeight="12.75" x14ac:dyDescent="0.2"/>
  <cols>
    <col min="1" max="1" width="57.140625" style="2" customWidth="1"/>
    <col min="2" max="2" width="12.7109375" style="6" bestFit="1" customWidth="1"/>
    <col min="3" max="4" width="11.7109375" style="7" customWidth="1"/>
    <col min="5" max="5" width="12.42578125" style="2" bestFit="1" customWidth="1"/>
    <col min="6" max="16384" width="11.42578125" style="2"/>
  </cols>
  <sheetData>
    <row r="1" spans="1:6" x14ac:dyDescent="0.2">
      <c r="A1" s="33" t="s">
        <v>40</v>
      </c>
    </row>
    <row r="2" spans="1:6" x14ac:dyDescent="0.2">
      <c r="A2" s="33" t="s">
        <v>38</v>
      </c>
      <c r="B2" s="8"/>
      <c r="C2" s="9"/>
      <c r="D2" s="9"/>
    </row>
    <row r="3" spans="1:6" x14ac:dyDescent="0.2">
      <c r="A3" s="33"/>
      <c r="B3" s="8"/>
      <c r="C3" s="9"/>
      <c r="D3" s="9"/>
    </row>
    <row r="4" spans="1:6" x14ac:dyDescent="0.2">
      <c r="A4" s="33"/>
      <c r="B4" s="8"/>
      <c r="C4" s="9"/>
      <c r="D4" s="9"/>
    </row>
    <row r="5" spans="1:6" x14ac:dyDescent="0.2">
      <c r="A5" s="33" t="s">
        <v>0</v>
      </c>
      <c r="E5" s="6"/>
    </row>
    <row r="6" spans="1:6" ht="38.25" x14ac:dyDescent="0.2">
      <c r="A6" s="12" t="s">
        <v>37</v>
      </c>
      <c r="B6" s="12" t="s">
        <v>34</v>
      </c>
      <c r="C6" s="12" t="s">
        <v>42</v>
      </c>
      <c r="D6" s="12" t="s">
        <v>77</v>
      </c>
      <c r="E6" s="12" t="s">
        <v>35</v>
      </c>
      <c r="F6" s="12" t="s">
        <v>33</v>
      </c>
    </row>
    <row r="7" spans="1:6" x14ac:dyDescent="0.2">
      <c r="A7" s="22" t="s">
        <v>16</v>
      </c>
      <c r="B7" s="23">
        <v>26253.92338</v>
      </c>
      <c r="C7" s="23"/>
      <c r="D7" s="23">
        <v>1.1000000000000001</v>
      </c>
      <c r="E7" s="38">
        <v>26254.998380000001</v>
      </c>
      <c r="F7" s="23">
        <f>+E7-B7</f>
        <v>1.0750000000007276</v>
      </c>
    </row>
    <row r="8" spans="1:6" x14ac:dyDescent="0.2">
      <c r="A8" s="22" t="s">
        <v>31</v>
      </c>
      <c r="B8" s="23">
        <v>46761.765644999999</v>
      </c>
      <c r="C8" s="23">
        <v>350</v>
      </c>
      <c r="D8" s="23"/>
      <c r="E8" s="38">
        <v>47111.765644999999</v>
      </c>
      <c r="F8" s="23">
        <f t="shared" ref="F8:F23" si="0">+E8-B8</f>
        <v>350</v>
      </c>
    </row>
    <row r="9" spans="1:6" x14ac:dyDescent="0.2">
      <c r="A9" s="22" t="s">
        <v>27</v>
      </c>
      <c r="B9" s="23">
        <v>16621.332829999999</v>
      </c>
      <c r="C9" s="23"/>
      <c r="D9" s="23"/>
      <c r="E9" s="38">
        <v>16621.332829999999</v>
      </c>
      <c r="F9" s="23">
        <f t="shared" si="0"/>
        <v>0</v>
      </c>
    </row>
    <row r="10" spans="1:6" x14ac:dyDescent="0.2">
      <c r="A10" s="22" t="s">
        <v>17</v>
      </c>
      <c r="B10" s="23">
        <v>148758.94974000001</v>
      </c>
      <c r="C10" s="23"/>
      <c r="D10" s="23">
        <v>451.4</v>
      </c>
      <c r="E10" s="38">
        <v>149210.32302000001</v>
      </c>
      <c r="F10" s="23">
        <f t="shared" si="0"/>
        <v>451.3732799999998</v>
      </c>
    </row>
    <row r="11" spans="1:6" x14ac:dyDescent="0.2">
      <c r="A11" s="22" t="s">
        <v>18</v>
      </c>
      <c r="B11" s="23">
        <v>13671.077692000001</v>
      </c>
      <c r="C11" s="23"/>
      <c r="D11" s="23">
        <v>-3</v>
      </c>
      <c r="E11" s="38">
        <v>13668.077692000001</v>
      </c>
      <c r="F11" s="23">
        <f t="shared" si="0"/>
        <v>-3</v>
      </c>
    </row>
    <row r="12" spans="1:6" x14ac:dyDescent="0.2">
      <c r="A12" s="22" t="s">
        <v>19</v>
      </c>
      <c r="B12" s="23">
        <v>67602.722930000004</v>
      </c>
      <c r="C12" s="23"/>
      <c r="D12" s="23">
        <v>3381.9</v>
      </c>
      <c r="E12" s="38">
        <v>70984.578261000002</v>
      </c>
      <c r="F12" s="23">
        <f t="shared" si="0"/>
        <v>3381.8553309999988</v>
      </c>
    </row>
    <row r="13" spans="1:6" x14ac:dyDescent="0.2">
      <c r="A13" s="22" t="s">
        <v>30</v>
      </c>
      <c r="B13" s="23">
        <v>13700.785533</v>
      </c>
      <c r="C13" s="23"/>
      <c r="D13" s="23">
        <v>-245.8</v>
      </c>
      <c r="E13" s="38">
        <v>13454.94054</v>
      </c>
      <c r="F13" s="23">
        <f t="shared" si="0"/>
        <v>-245.84499300000061</v>
      </c>
    </row>
    <row r="14" spans="1:6" x14ac:dyDescent="0.2">
      <c r="A14" s="22" t="s">
        <v>28</v>
      </c>
      <c r="B14" s="23">
        <v>29450.592832999999</v>
      </c>
      <c r="C14" s="23"/>
      <c r="D14" s="23">
        <v>-875.1</v>
      </c>
      <c r="E14" s="38">
        <v>28575.513789000001</v>
      </c>
      <c r="F14" s="23">
        <f t="shared" si="0"/>
        <v>-875.07904399999825</v>
      </c>
    </row>
    <row r="15" spans="1:6" x14ac:dyDescent="0.2">
      <c r="A15" s="22" t="s">
        <v>29</v>
      </c>
      <c r="B15" s="23">
        <v>159564.11046</v>
      </c>
      <c r="C15" s="23"/>
      <c r="D15" s="23">
        <v>2</v>
      </c>
      <c r="E15" s="38">
        <v>159566.15488300001</v>
      </c>
      <c r="F15" s="23">
        <f t="shared" si="0"/>
        <v>2.0444230000139214</v>
      </c>
    </row>
    <row r="16" spans="1:6" x14ac:dyDescent="0.2">
      <c r="A16" s="22" t="s">
        <v>20</v>
      </c>
      <c r="B16" s="23">
        <v>151355.514058</v>
      </c>
      <c r="C16" s="23"/>
      <c r="D16" s="23">
        <v>0</v>
      </c>
      <c r="E16" s="38">
        <v>151355.514058</v>
      </c>
      <c r="F16" s="23">
        <f t="shared" si="0"/>
        <v>0</v>
      </c>
    </row>
    <row r="17" spans="1:6" x14ac:dyDescent="0.2">
      <c r="A17" s="22" t="s">
        <v>21</v>
      </c>
      <c r="B17" s="23">
        <v>169931.93793099999</v>
      </c>
      <c r="C17" s="23"/>
      <c r="D17" s="23">
        <v>465.8</v>
      </c>
      <c r="E17" s="38">
        <v>170397.696784</v>
      </c>
      <c r="F17" s="23">
        <f t="shared" si="0"/>
        <v>465.75885300000664</v>
      </c>
    </row>
    <row r="18" spans="1:6" x14ac:dyDescent="0.2">
      <c r="A18" s="22" t="s">
        <v>44</v>
      </c>
      <c r="B18" s="23">
        <v>37674.039950999999</v>
      </c>
      <c r="C18" s="23"/>
      <c r="D18" s="23"/>
      <c r="E18" s="38">
        <v>37674.039950999999</v>
      </c>
      <c r="F18" s="23">
        <f t="shared" si="0"/>
        <v>0</v>
      </c>
    </row>
    <row r="19" spans="1:6" x14ac:dyDescent="0.2">
      <c r="A19" s="22" t="s">
        <v>22</v>
      </c>
      <c r="B19" s="23">
        <v>100771.347239</v>
      </c>
      <c r="C19" s="23">
        <v>6500</v>
      </c>
      <c r="D19" s="23"/>
      <c r="E19" s="38">
        <v>107271.347239</v>
      </c>
      <c r="F19" s="23">
        <f t="shared" si="0"/>
        <v>6500</v>
      </c>
    </row>
    <row r="20" spans="1:6" x14ac:dyDescent="0.2">
      <c r="A20" s="22" t="s">
        <v>45</v>
      </c>
      <c r="B20" s="23">
        <v>224524.99638200001</v>
      </c>
      <c r="C20" s="23"/>
      <c r="D20" s="23">
        <v>61.1</v>
      </c>
      <c r="E20" s="38">
        <v>224586.11504800001</v>
      </c>
      <c r="F20" s="23">
        <f t="shared" si="0"/>
        <v>61.118665999994846</v>
      </c>
    </row>
    <row r="21" spans="1:6" x14ac:dyDescent="0.2">
      <c r="A21" s="22" t="s">
        <v>46</v>
      </c>
      <c r="B21" s="23">
        <v>2032164.7899269999</v>
      </c>
      <c r="C21" s="23">
        <v>14728</v>
      </c>
      <c r="D21" s="23">
        <v>-46</v>
      </c>
      <c r="E21" s="38">
        <v>2046846.7899269999</v>
      </c>
      <c r="F21" s="23">
        <f t="shared" si="0"/>
        <v>14682</v>
      </c>
    </row>
    <row r="22" spans="1:6" x14ac:dyDescent="0.2">
      <c r="A22" s="22" t="s">
        <v>23</v>
      </c>
      <c r="B22" s="23">
        <v>745652</v>
      </c>
      <c r="C22" s="23"/>
      <c r="D22" s="23"/>
      <c r="E22" s="38">
        <v>745652</v>
      </c>
      <c r="F22" s="23">
        <f t="shared" si="0"/>
        <v>0</v>
      </c>
    </row>
    <row r="23" spans="1:6" x14ac:dyDescent="0.2">
      <c r="A23" s="22" t="s">
        <v>24</v>
      </c>
      <c r="B23" s="23">
        <v>187852.35290999999</v>
      </c>
      <c r="C23" s="23">
        <v>13000</v>
      </c>
      <c r="D23" s="23">
        <v>2540.6</v>
      </c>
      <c r="E23" s="38">
        <v>203392.99603000001</v>
      </c>
      <c r="F23" s="23">
        <f t="shared" si="0"/>
        <v>15540.643120000022</v>
      </c>
    </row>
    <row r="24" spans="1:6" x14ac:dyDescent="0.2">
      <c r="A24" s="21" t="s">
        <v>13</v>
      </c>
      <c r="B24" s="19">
        <f>+SUM(B7:B23)</f>
        <v>4172312.2394409999</v>
      </c>
      <c r="C24" s="19">
        <f>+SUM(C7:C23)</f>
        <v>34578</v>
      </c>
      <c r="D24" s="19">
        <f>+SUM(D7:D23)</f>
        <v>5734</v>
      </c>
      <c r="E24" s="19">
        <f>+SUM(E7:E23)</f>
        <v>4212624.1840770002</v>
      </c>
      <c r="F24" s="19">
        <f>+SUM(F7:F23)</f>
        <v>40311.944636000037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workbookViewId="0">
      <selection activeCell="D11" sqref="D11"/>
    </sheetView>
  </sheetViews>
  <sheetFormatPr baseColWidth="10" defaultRowHeight="15" x14ac:dyDescent="0.25"/>
  <cols>
    <col min="1" max="1" width="40.42578125" customWidth="1"/>
    <col min="2" max="2" width="11.42578125" customWidth="1"/>
    <col min="3" max="3" width="34.85546875" customWidth="1"/>
  </cols>
  <sheetData>
    <row r="1" spans="1:6" x14ac:dyDescent="0.25">
      <c r="A1" s="32" t="s">
        <v>43</v>
      </c>
      <c r="B1" s="32"/>
    </row>
    <row r="2" spans="1:6" x14ac:dyDescent="0.25">
      <c r="A2" s="33" t="s">
        <v>73</v>
      </c>
      <c r="B2" s="34"/>
      <c r="C2" s="34"/>
      <c r="D2" s="34"/>
      <c r="E2" s="34"/>
    </row>
    <row r="3" spans="1:6" x14ac:dyDescent="0.25">
      <c r="A3" s="33" t="s">
        <v>74</v>
      </c>
      <c r="B3" s="34"/>
      <c r="C3" s="34"/>
      <c r="D3" s="34"/>
      <c r="E3" s="34"/>
    </row>
    <row r="4" spans="1:6" x14ac:dyDescent="0.25">
      <c r="A4" s="35" t="s">
        <v>75</v>
      </c>
      <c r="B4" s="34"/>
      <c r="C4" s="34"/>
      <c r="D4" s="34"/>
      <c r="E4" s="34"/>
    </row>
    <row r="5" spans="1:6" x14ac:dyDescent="0.25">
      <c r="A5" s="36" t="s">
        <v>70</v>
      </c>
      <c r="B5" s="34"/>
      <c r="C5" s="34"/>
      <c r="D5" s="34"/>
      <c r="E5" s="34"/>
    </row>
    <row r="6" spans="1:6" x14ac:dyDescent="0.25">
      <c r="A6" s="36" t="s">
        <v>71</v>
      </c>
      <c r="B6" s="34"/>
      <c r="C6" s="34"/>
      <c r="D6" s="34"/>
      <c r="E6" s="34"/>
    </row>
    <row r="7" spans="1:6" x14ac:dyDescent="0.25">
      <c r="A7" s="36" t="s">
        <v>72</v>
      </c>
      <c r="B7" s="34"/>
      <c r="C7" s="34"/>
      <c r="D7" s="34"/>
      <c r="E7" s="34"/>
    </row>
    <row r="8" spans="1:6" x14ac:dyDescent="0.25">
      <c r="A8" s="37"/>
      <c r="B8" s="34"/>
      <c r="C8" s="34"/>
      <c r="D8" s="34"/>
      <c r="E8" s="34"/>
    </row>
    <row r="9" spans="1:6" x14ac:dyDescent="0.25">
      <c r="A9" s="33" t="s">
        <v>62</v>
      </c>
      <c r="B9" s="34"/>
      <c r="C9" s="34"/>
      <c r="D9" s="34"/>
      <c r="E9" s="34"/>
      <c r="F9" s="34"/>
    </row>
    <row r="10" spans="1:6" x14ac:dyDescent="0.25">
      <c r="A10" s="33" t="s">
        <v>76</v>
      </c>
      <c r="B10" s="34"/>
      <c r="C10" s="34"/>
      <c r="D10" s="34"/>
      <c r="E10" s="34"/>
    </row>
    <row r="11" spans="1:6" x14ac:dyDescent="0.25">
      <c r="A11" s="1"/>
      <c r="B11" s="10"/>
    </row>
    <row r="12" spans="1:6" x14ac:dyDescent="0.25">
      <c r="A12" s="12" t="s">
        <v>47</v>
      </c>
      <c r="B12" s="12" t="s">
        <v>48</v>
      </c>
    </row>
    <row r="13" spans="1:6" x14ac:dyDescent="0.25">
      <c r="A13" s="24" t="s">
        <v>49</v>
      </c>
      <c r="B13" s="25">
        <f>+B14</f>
        <v>13000</v>
      </c>
    </row>
    <row r="14" spans="1:6" x14ac:dyDescent="0.25">
      <c r="A14" s="26" t="s">
        <v>61</v>
      </c>
      <c r="B14" s="27">
        <v>13000</v>
      </c>
    </row>
    <row r="15" spans="1:6" x14ac:dyDescent="0.25">
      <c r="A15" s="24" t="s">
        <v>50</v>
      </c>
      <c r="B15" s="25">
        <f>+B16+B19</f>
        <v>34477.15</v>
      </c>
    </row>
    <row r="16" spans="1:6" x14ac:dyDescent="0.25">
      <c r="A16" s="26" t="s">
        <v>64</v>
      </c>
      <c r="B16" s="28">
        <f>+B17+B18</f>
        <v>249.15</v>
      </c>
    </row>
    <row r="17" spans="1:2" x14ac:dyDescent="0.25">
      <c r="A17" s="29" t="s">
        <v>66</v>
      </c>
      <c r="B17" s="28">
        <v>0</v>
      </c>
    </row>
    <row r="18" spans="1:2" x14ac:dyDescent="0.25">
      <c r="A18" s="29" t="s">
        <v>67</v>
      </c>
      <c r="B18" s="28">
        <v>249.15</v>
      </c>
    </row>
    <row r="19" spans="1:2" x14ac:dyDescent="0.25">
      <c r="A19" s="26" t="s">
        <v>65</v>
      </c>
      <c r="B19" s="28">
        <v>34228</v>
      </c>
    </row>
    <row r="20" spans="1:2" x14ac:dyDescent="0.25">
      <c r="A20" s="24" t="s">
        <v>51</v>
      </c>
      <c r="B20" s="25">
        <f>+B13-B15</f>
        <v>-21477.15</v>
      </c>
    </row>
    <row r="21" spans="1:2" x14ac:dyDescent="0.25">
      <c r="A21" s="24" t="s">
        <v>52</v>
      </c>
      <c r="B21" s="25">
        <v>0</v>
      </c>
    </row>
    <row r="22" spans="1:2" x14ac:dyDescent="0.25">
      <c r="A22" s="24" t="s">
        <v>53</v>
      </c>
      <c r="B22" s="25">
        <f>+B23</f>
        <v>100.8</v>
      </c>
    </row>
    <row r="23" spans="1:2" x14ac:dyDescent="0.25">
      <c r="A23" s="26" t="s">
        <v>81</v>
      </c>
      <c r="B23" s="28">
        <v>100.8</v>
      </c>
    </row>
    <row r="24" spans="1:2" x14ac:dyDescent="0.25">
      <c r="A24" s="24" t="s">
        <v>54</v>
      </c>
      <c r="B24" s="25">
        <f>+B13+B21</f>
        <v>13000</v>
      </c>
    </row>
    <row r="25" spans="1:2" x14ac:dyDescent="0.25">
      <c r="A25" s="24" t="s">
        <v>55</v>
      </c>
      <c r="B25" s="25">
        <f>+B15+B22</f>
        <v>34577.950000000004</v>
      </c>
    </row>
    <row r="26" spans="1:2" x14ac:dyDescent="0.25">
      <c r="A26" s="24" t="s">
        <v>56</v>
      </c>
      <c r="B26" s="25">
        <f>+B25</f>
        <v>34577.950000000004</v>
      </c>
    </row>
    <row r="27" spans="1:2" x14ac:dyDescent="0.25">
      <c r="A27" s="30" t="s">
        <v>57</v>
      </c>
      <c r="B27" s="31">
        <f>+B24-B25</f>
        <v>-21577.950000000004</v>
      </c>
    </row>
    <row r="28" spans="1:2" x14ac:dyDescent="0.25">
      <c r="A28" s="24" t="s">
        <v>58</v>
      </c>
      <c r="B28" s="25">
        <f>+B24-B26</f>
        <v>-21577.950000000004</v>
      </c>
    </row>
    <row r="29" spans="1:2" x14ac:dyDescent="0.25">
      <c r="A29" s="24" t="s">
        <v>59</v>
      </c>
      <c r="B29" s="25">
        <f>+B30</f>
        <v>123104</v>
      </c>
    </row>
    <row r="30" spans="1:2" ht="25.5" x14ac:dyDescent="0.25">
      <c r="A30" s="26" t="s">
        <v>68</v>
      </c>
      <c r="B30" s="28">
        <v>123104</v>
      </c>
    </row>
    <row r="31" spans="1:2" x14ac:dyDescent="0.25">
      <c r="A31" s="24" t="s">
        <v>60</v>
      </c>
      <c r="B31" s="25">
        <f>+B32+B33</f>
        <v>101526</v>
      </c>
    </row>
    <row r="32" spans="1:2" x14ac:dyDescent="0.25">
      <c r="A32" s="26" t="s">
        <v>63</v>
      </c>
      <c r="B32" s="28">
        <v>12650</v>
      </c>
    </row>
    <row r="33" spans="1:2" ht="25.5" x14ac:dyDescent="0.25">
      <c r="A33" s="26" t="s">
        <v>69</v>
      </c>
      <c r="B33" s="28">
        <v>88876</v>
      </c>
    </row>
    <row r="34" spans="1:2" x14ac:dyDescent="0.25">
      <c r="B34" s="11"/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tabSelected="1" workbookViewId="0">
      <selection activeCell="F7" sqref="F7"/>
    </sheetView>
  </sheetViews>
  <sheetFormatPr baseColWidth="10" defaultRowHeight="15" x14ac:dyDescent="0.25"/>
  <cols>
    <col min="1" max="1" width="45.140625" customWidth="1"/>
    <col min="2" max="2" width="12" bestFit="1" customWidth="1"/>
    <col min="3" max="3" width="8" customWidth="1"/>
    <col min="4" max="4" width="11.42578125" customWidth="1"/>
    <col min="9" max="9" width="37.42578125" bestFit="1" customWidth="1"/>
    <col min="10" max="10" width="13.42578125" bestFit="1" customWidth="1"/>
  </cols>
  <sheetData>
    <row r="1" spans="1:3" x14ac:dyDescent="0.25">
      <c r="A1" s="32" t="s">
        <v>78</v>
      </c>
      <c r="B1" s="32"/>
    </row>
    <row r="2" spans="1:3" x14ac:dyDescent="0.25">
      <c r="A2" s="33" t="s">
        <v>79</v>
      </c>
      <c r="B2" s="34"/>
      <c r="C2" s="34"/>
    </row>
    <row r="3" spans="1:3" x14ac:dyDescent="0.25">
      <c r="A3" s="33" t="s">
        <v>80</v>
      </c>
      <c r="B3" s="34"/>
      <c r="C3" s="34"/>
    </row>
    <row r="4" spans="1:3" x14ac:dyDescent="0.25">
      <c r="A4" s="35" t="s">
        <v>75</v>
      </c>
      <c r="B4" s="34"/>
      <c r="C4" s="34"/>
    </row>
    <row r="5" spans="1:3" x14ac:dyDescent="0.25">
      <c r="A5" s="37"/>
      <c r="B5" s="34"/>
      <c r="C5" s="34"/>
    </row>
    <row r="6" spans="1:3" x14ac:dyDescent="0.25">
      <c r="A6" s="33" t="s">
        <v>62</v>
      </c>
      <c r="B6" s="34"/>
      <c r="C6" s="34"/>
    </row>
    <row r="7" spans="1:3" x14ac:dyDescent="0.25">
      <c r="A7" s="33" t="s">
        <v>76</v>
      </c>
      <c r="B7" s="34"/>
      <c r="C7" s="34"/>
    </row>
    <row r="8" spans="1:3" x14ac:dyDescent="0.25">
      <c r="A8" s="1"/>
      <c r="B8" s="10"/>
    </row>
    <row r="9" spans="1:3" x14ac:dyDescent="0.25">
      <c r="A9" s="12" t="s">
        <v>47</v>
      </c>
      <c r="B9" s="12" t="s">
        <v>48</v>
      </c>
    </row>
    <row r="10" spans="1:3" x14ac:dyDescent="0.25">
      <c r="A10" s="24" t="s">
        <v>49</v>
      </c>
      <c r="B10" s="25">
        <f>+B11+B12</f>
        <v>119.1</v>
      </c>
    </row>
    <row r="11" spans="1:3" x14ac:dyDescent="0.25">
      <c r="A11" s="26" t="s">
        <v>84</v>
      </c>
      <c r="B11" s="28">
        <v>118</v>
      </c>
    </row>
    <row r="12" spans="1:3" x14ac:dyDescent="0.25">
      <c r="A12" s="26" t="s">
        <v>65</v>
      </c>
      <c r="B12" s="28">
        <v>1.1000000000000001</v>
      </c>
    </row>
    <row r="13" spans="1:3" x14ac:dyDescent="0.25">
      <c r="A13" s="24" t="s">
        <v>50</v>
      </c>
      <c r="B13" s="25">
        <f>+B14+B17+B18</f>
        <v>5656.9</v>
      </c>
    </row>
    <row r="14" spans="1:3" x14ac:dyDescent="0.25">
      <c r="A14" s="26" t="s">
        <v>64</v>
      </c>
      <c r="B14" s="28">
        <f>+B15+B16</f>
        <v>5473.5</v>
      </c>
    </row>
    <row r="15" spans="1:3" x14ac:dyDescent="0.25">
      <c r="A15" s="29" t="s">
        <v>66</v>
      </c>
      <c r="B15" s="28">
        <v>4394.6000000000004</v>
      </c>
    </row>
    <row r="16" spans="1:3" x14ac:dyDescent="0.25">
      <c r="A16" s="29" t="s">
        <v>67</v>
      </c>
      <c r="B16" s="28">
        <v>1078.9000000000001</v>
      </c>
    </row>
    <row r="17" spans="1:2" x14ac:dyDescent="0.25">
      <c r="A17" s="26" t="s">
        <v>65</v>
      </c>
      <c r="B17" s="28">
        <f>74+108.4</f>
        <v>182.4</v>
      </c>
    </row>
    <row r="18" spans="1:2" x14ac:dyDescent="0.25">
      <c r="A18" s="26" t="s">
        <v>83</v>
      </c>
      <c r="B18" s="28">
        <v>1</v>
      </c>
    </row>
    <row r="19" spans="1:2" x14ac:dyDescent="0.25">
      <c r="A19" s="24" t="s">
        <v>51</v>
      </c>
      <c r="B19" s="25">
        <f>+B10-B13</f>
        <v>-5537.7999999999993</v>
      </c>
    </row>
    <row r="20" spans="1:2" x14ac:dyDescent="0.25">
      <c r="A20" s="24" t="s">
        <v>52</v>
      </c>
      <c r="B20" s="25">
        <f>+B21</f>
        <v>61</v>
      </c>
    </row>
    <row r="21" spans="1:2" x14ac:dyDescent="0.25">
      <c r="A21" s="26" t="s">
        <v>85</v>
      </c>
      <c r="B21" s="28">
        <v>61</v>
      </c>
    </row>
    <row r="22" spans="1:2" x14ac:dyDescent="0.25">
      <c r="A22" s="24" t="s">
        <v>53</v>
      </c>
      <c r="B22" s="25">
        <f>+B23+B24</f>
        <v>77.099999999999909</v>
      </c>
    </row>
    <row r="23" spans="1:2" x14ac:dyDescent="0.25">
      <c r="A23" s="26" t="s">
        <v>81</v>
      </c>
      <c r="B23" s="28">
        <f>-2148.9+282.3</f>
        <v>-1866.6000000000001</v>
      </c>
    </row>
    <row r="24" spans="1:2" x14ac:dyDescent="0.25">
      <c r="A24" s="26" t="s">
        <v>82</v>
      </c>
      <c r="B24" s="28">
        <v>1943.7</v>
      </c>
    </row>
    <row r="25" spans="1:2" x14ac:dyDescent="0.25">
      <c r="A25" s="24" t="s">
        <v>54</v>
      </c>
      <c r="B25" s="25">
        <f>+B10+B20</f>
        <v>180.1</v>
      </c>
    </row>
    <row r="26" spans="1:2" x14ac:dyDescent="0.25">
      <c r="A26" s="24" t="s">
        <v>55</v>
      </c>
      <c r="B26" s="25">
        <f>+B13+B22</f>
        <v>5734</v>
      </c>
    </row>
    <row r="27" spans="1:2" x14ac:dyDescent="0.25">
      <c r="A27" s="24" t="s">
        <v>56</v>
      </c>
      <c r="B27" s="25">
        <f>+B26</f>
        <v>5734</v>
      </c>
    </row>
    <row r="28" spans="1:2" x14ac:dyDescent="0.25">
      <c r="A28" s="30" t="s">
        <v>57</v>
      </c>
      <c r="B28" s="31">
        <f>+B25-B26</f>
        <v>-5553.9</v>
      </c>
    </row>
    <row r="29" spans="1:2" x14ac:dyDescent="0.25">
      <c r="A29" s="24" t="s">
        <v>58</v>
      </c>
      <c r="B29" s="25">
        <f>+B25-B27</f>
        <v>-5553.9</v>
      </c>
    </row>
    <row r="30" spans="1:2" x14ac:dyDescent="0.25">
      <c r="A30" s="24" t="s">
        <v>59</v>
      </c>
      <c r="B30" s="25">
        <f>+B31</f>
        <v>5403.9</v>
      </c>
    </row>
    <row r="31" spans="1:2" ht="13.5" customHeight="1" x14ac:dyDescent="0.25">
      <c r="A31" s="26" t="s">
        <v>68</v>
      </c>
      <c r="B31" s="28">
        <v>5403.9</v>
      </c>
    </row>
    <row r="32" spans="1:2" x14ac:dyDescent="0.25">
      <c r="A32" s="24" t="s">
        <v>60</v>
      </c>
      <c r="B32" s="25">
        <f>+B33</f>
        <v>-150</v>
      </c>
    </row>
    <row r="33" spans="1:2" x14ac:dyDescent="0.25">
      <c r="A33" s="26" t="s">
        <v>63</v>
      </c>
      <c r="B33" s="28">
        <v>-150</v>
      </c>
    </row>
    <row r="34" spans="1:2" x14ac:dyDescent="0.25">
      <c r="B34" s="11"/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C.1 - Cuadro resumen AIF</vt:lpstr>
      <vt:lpstr>C.2 - Económico</vt:lpstr>
      <vt:lpstr>C.3 - Finalidad</vt:lpstr>
      <vt:lpstr>C.4 - Jurisdicción</vt:lpstr>
      <vt:lpstr>DNU 193</vt:lpstr>
      <vt:lpstr>DA 194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2018-04-18T16:10:09Z</dcterms:created>
  <dcterms:modified xsi:type="dcterms:W3CDTF">2019-03-22T17:17:13Z</dcterms:modified>
</cp:coreProperties>
</file>