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defaultThemeVersion="124226"/>
  <xr:revisionPtr revIDLastSave="0" documentId="8_{9878E1D6-73C6-430D-B9B3-FCA5DC7394E9}" xr6:coauthVersionLast="31" xr6:coauthVersionMax="31" xr10:uidLastSave="{00000000-0000-0000-0000-000000000000}"/>
  <bookViews>
    <workbookView xWindow="0" yWindow="0" windowWidth="16410" windowHeight="7545" tabRatio="594" firstSheet="9" activeTab="16" xr2:uid="{00000000-000D-0000-FFFF-FFFF00000000}"/>
  </bookViews>
  <sheets>
    <sheet name="C.1 - Cuadro resumen AIF" sheetId="3" r:id="rId1"/>
    <sheet name="C.2 - Económico" sheetId="5" r:id="rId2"/>
    <sheet name="C.3 - Finalidad" sheetId="4" r:id="rId3"/>
    <sheet name="C.4 - Jurisdicción" sheetId="18" r:id="rId4"/>
    <sheet name="DA 337 " sheetId="6" r:id="rId5"/>
    <sheet name="DA 432" sheetId="2" r:id="rId6"/>
    <sheet name="DA 999" sheetId="7" r:id="rId7"/>
    <sheet name="DA 1038" sheetId="13" r:id="rId8"/>
    <sheet name="DNU 545" sheetId="9" r:id="rId9"/>
    <sheet name="DA 1228" sheetId="10" r:id="rId10"/>
    <sheet name="DA 1468" sheetId="11" r:id="rId11"/>
    <sheet name="DA 1605" sheetId="12" r:id="rId12"/>
    <sheet name="DA 1622" sheetId="14" r:id="rId13"/>
    <sheet name="DA 1701" sheetId="15" r:id="rId14"/>
    <sheet name="DA 1730" sheetId="16" r:id="rId15"/>
    <sheet name="DA 1819" sheetId="20" r:id="rId16"/>
    <sheet name="DNU 1053" sheetId="19" r:id="rId17"/>
  </sheets>
  <externalReferences>
    <externalReference r:id="rId18"/>
    <externalReference r:id="rId1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3" l="1"/>
  <c r="Q10" i="3"/>
  <c r="Q8" i="3"/>
  <c r="Q7" i="3"/>
  <c r="N7" i="4"/>
  <c r="N8" i="4"/>
  <c r="N9" i="4"/>
  <c r="N10" i="4"/>
  <c r="N11" i="4"/>
  <c r="P12" i="4" l="1"/>
  <c r="Q11" i="4"/>
  <c r="Q10" i="4"/>
  <c r="Q9" i="4"/>
  <c r="Q8" i="4"/>
  <c r="Q7" i="4"/>
  <c r="P9" i="3"/>
  <c r="Q12" i="4" l="1"/>
  <c r="B42" i="6"/>
  <c r="B39" i="6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O11" i="4"/>
  <c r="R11" i="4" s="1"/>
  <c r="O10" i="4"/>
  <c r="R10" i="4" s="1"/>
  <c r="O9" i="4"/>
  <c r="R9" i="4" s="1"/>
  <c r="O8" i="4"/>
  <c r="R8" i="4" s="1"/>
  <c r="O7" i="4"/>
  <c r="R9" i="5"/>
  <c r="R8" i="5"/>
  <c r="R7" i="5"/>
  <c r="Q9" i="5"/>
  <c r="O8" i="5"/>
  <c r="S8" i="5" s="1"/>
  <c r="N8" i="5"/>
  <c r="O7" i="5"/>
  <c r="O9" i="5" s="1"/>
  <c r="N7" i="5"/>
  <c r="O11" i="3"/>
  <c r="R11" i="3" s="1"/>
  <c r="O10" i="3"/>
  <c r="R10" i="3" s="1"/>
  <c r="O8" i="3"/>
  <c r="R8" i="3" s="1"/>
  <c r="O7" i="3"/>
  <c r="N11" i="3"/>
  <c r="N10" i="3"/>
  <c r="N8" i="3"/>
  <c r="N7" i="3"/>
  <c r="N9" i="3" s="1"/>
  <c r="B173" i="19"/>
  <c r="B161" i="19"/>
  <c r="B99" i="20"/>
  <c r="B87" i="20"/>
  <c r="N9" i="5" l="1"/>
  <c r="O9" i="3"/>
  <c r="N12" i="4"/>
  <c r="O12" i="4"/>
  <c r="R7" i="4"/>
  <c r="R12" i="4" s="1"/>
  <c r="B99" i="10"/>
  <c r="B85" i="10"/>
  <c r="B83" i="10"/>
  <c r="B81" i="10"/>
  <c r="B79" i="10"/>
  <c r="B77" i="10"/>
  <c r="B74" i="10"/>
  <c r="B71" i="10"/>
  <c r="B69" i="10"/>
  <c r="B67" i="10"/>
  <c r="B60" i="10"/>
  <c r="B58" i="10"/>
  <c r="B56" i="10"/>
  <c r="B54" i="10"/>
  <c r="B52" i="10"/>
  <c r="B50" i="10"/>
  <c r="B87" i="10" l="1"/>
  <c r="B97" i="7"/>
  <c r="B83" i="7"/>
  <c r="B81" i="7"/>
  <c r="B79" i="7"/>
  <c r="B76" i="7"/>
  <c r="B74" i="7"/>
  <c r="B72" i="7"/>
  <c r="B70" i="7"/>
  <c r="B68" i="7"/>
  <c r="B65" i="7"/>
  <c r="B63" i="7"/>
  <c r="B60" i="7"/>
  <c r="B58" i="7"/>
  <c r="B55" i="7"/>
  <c r="B54" i="7"/>
  <c r="B50" i="7"/>
  <c r="F70" i="2"/>
  <c r="B70" i="2"/>
  <c r="F58" i="2"/>
  <c r="B119" i="6"/>
  <c r="B107" i="6"/>
  <c r="B85" i="7" l="1"/>
  <c r="B49" i="16"/>
  <c r="B35" i="16"/>
  <c r="B33" i="16"/>
  <c r="B37" i="16" s="1"/>
  <c r="B123" i="15"/>
  <c r="B111" i="15"/>
  <c r="M12" i="4"/>
  <c r="L12" i="4"/>
  <c r="M9" i="5"/>
  <c r="L8" i="5"/>
  <c r="L7" i="5"/>
  <c r="L11" i="3"/>
  <c r="L10" i="3"/>
  <c r="L8" i="3"/>
  <c r="L7" i="3"/>
  <c r="L9" i="3" l="1"/>
  <c r="L9" i="5"/>
  <c r="H11" i="3" l="1"/>
  <c r="I11" i="3"/>
  <c r="J11" i="3"/>
  <c r="H10" i="3"/>
  <c r="I10" i="3"/>
  <c r="J10" i="3"/>
  <c r="I7" i="4"/>
  <c r="J7" i="4"/>
  <c r="D8" i="3"/>
  <c r="H8" i="3"/>
  <c r="I8" i="3"/>
  <c r="J8" i="3"/>
  <c r="B135" i="12"/>
  <c r="I11" i="4"/>
  <c r="J11" i="4"/>
  <c r="I10" i="4"/>
  <c r="J10" i="4"/>
  <c r="I9" i="4"/>
  <c r="J9" i="4"/>
  <c r="I8" i="4"/>
  <c r="J8" i="4"/>
  <c r="F9" i="5"/>
  <c r="F12" i="4"/>
  <c r="F9" i="3"/>
  <c r="B58" i="13"/>
  <c r="B46" i="13"/>
  <c r="K9" i="5"/>
  <c r="K12" i="4"/>
  <c r="K9" i="3"/>
  <c r="B84" i="14"/>
  <c r="B85" i="14"/>
  <c r="B86" i="14"/>
  <c r="B87" i="14"/>
  <c r="B88" i="14"/>
  <c r="B75" i="14"/>
  <c r="B73" i="14"/>
  <c r="B71" i="14"/>
  <c r="B69" i="14"/>
  <c r="B64" i="14"/>
  <c r="B62" i="14"/>
  <c r="B60" i="14"/>
  <c r="B58" i="14"/>
  <c r="B56" i="14"/>
  <c r="B54" i="14"/>
  <c r="B52" i="14"/>
  <c r="B49" i="14"/>
  <c r="B24" i="14"/>
  <c r="B20" i="14"/>
  <c r="B19" i="14" s="1"/>
  <c r="B15" i="14"/>
  <c r="G7" i="3"/>
  <c r="R7" i="3" s="1"/>
  <c r="D7" i="3"/>
  <c r="D9" i="3" s="1"/>
  <c r="H7" i="3"/>
  <c r="I7" i="3"/>
  <c r="J7" i="3"/>
  <c r="J8" i="5"/>
  <c r="J7" i="5"/>
  <c r="B147" i="12"/>
  <c r="I8" i="5"/>
  <c r="I7" i="5"/>
  <c r="B137" i="11"/>
  <c r="B100" i="11"/>
  <c r="B125" i="11" s="1"/>
  <c r="H8" i="5"/>
  <c r="H7" i="5"/>
  <c r="G7" i="5"/>
  <c r="S7" i="5" s="1"/>
  <c r="S9" i="5" s="1"/>
  <c r="G12" i="4"/>
  <c r="B62" i="9"/>
  <c r="B48" i="9"/>
  <c r="B46" i="9"/>
  <c r="E12" i="4"/>
  <c r="E8" i="5"/>
  <c r="E7" i="5"/>
  <c r="E9" i="3"/>
  <c r="D12" i="4"/>
  <c r="C12" i="4"/>
  <c r="D9" i="5"/>
  <c r="C9" i="5"/>
  <c r="B9" i="5"/>
  <c r="B9" i="3"/>
  <c r="Q9" i="3" s="1"/>
  <c r="C9" i="3"/>
  <c r="P8" i="5" l="1"/>
  <c r="P7" i="5"/>
  <c r="H9" i="3"/>
  <c r="J9" i="5"/>
  <c r="J9" i="3"/>
  <c r="B50" i="9"/>
  <c r="B77" i="14"/>
  <c r="H9" i="5"/>
  <c r="I9" i="5"/>
  <c r="G9" i="5"/>
  <c r="I9" i="3"/>
  <c r="G9" i="3"/>
  <c r="R9" i="3" s="1"/>
  <c r="B89" i="14"/>
  <c r="E9" i="5"/>
  <c r="J12" i="4"/>
  <c r="I12" i="4"/>
  <c r="H12" i="4"/>
  <c r="P9" i="5" l="1"/>
</calcChain>
</file>

<file path=xl/sharedStrings.xml><?xml version="1.0" encoding="utf-8"?>
<sst xmlns="http://schemas.openxmlformats.org/spreadsheetml/2006/main" count="1367" uniqueCount="319">
  <si>
    <t>En millones de pesos</t>
  </si>
  <si>
    <t/>
  </si>
  <si>
    <t>TESORO NACIONAL</t>
  </si>
  <si>
    <t>RECURSOS AFECTADOS</t>
  </si>
  <si>
    <t>ORG. DESCENT.</t>
  </si>
  <si>
    <t>INST. DE SEG. SOC.</t>
  </si>
  <si>
    <t>I) Ingresos Corrientes</t>
  </si>
  <si>
    <t>- Ingresos Tributarios</t>
  </si>
  <si>
    <t>- Ventas de Bienes y Serv. de las Administraciones Públicas</t>
  </si>
  <si>
    <t>- Transferencias Corrientes</t>
  </si>
  <si>
    <t>II) Gastos Corrientes</t>
  </si>
  <si>
    <t>- Gastos de Consumo</t>
  </si>
  <si>
    <t>. Remuneraciones</t>
  </si>
  <si>
    <t>. Bienes y Servicios</t>
  </si>
  <si>
    <t>- Intereses y Otras Rentas de la Propiedad</t>
  </si>
  <si>
    <t>- Impuestos Directos</t>
  </si>
  <si>
    <t>III) Result. Econ.: Ahorro/Desahorro (I - II)</t>
  </si>
  <si>
    <t>IV) Recursos de Capital</t>
  </si>
  <si>
    <t>- Transferencias de Capital</t>
  </si>
  <si>
    <t>V) Gastos de Capital</t>
  </si>
  <si>
    <t>- Inversión Real Directa</t>
  </si>
  <si>
    <t>- Inversión Financiera</t>
  </si>
  <si>
    <t>VI) Recursos Totales (I + IV)</t>
  </si>
  <si>
    <t>VII) Gastos Totales (II + V)</t>
  </si>
  <si>
    <t>VIII) Gasto Primario</t>
  </si>
  <si>
    <t>- Disminución de la Inversión Financiera</t>
  </si>
  <si>
    <t>- Endeudamiento Público e Incremento de Otros Pasivos</t>
  </si>
  <si>
    <t>- Amortización de la Deuda y Disminución de Otros Pasivos</t>
  </si>
  <si>
    <t>DA 432</t>
  </si>
  <si>
    <t>Recursos totales</t>
  </si>
  <si>
    <t>Gastos totales</t>
  </si>
  <si>
    <t>Resultado Financiero</t>
  </si>
  <si>
    <t>Fuentes Financieras</t>
  </si>
  <si>
    <t>Aplicaciones Financieras</t>
  </si>
  <si>
    <t>DA 337</t>
  </si>
  <si>
    <t>AIF</t>
  </si>
  <si>
    <t>Finalidades</t>
  </si>
  <si>
    <t>Administración Gubernamental</t>
  </si>
  <si>
    <t>Servicios de Defensa y Seguridad</t>
  </si>
  <si>
    <t>Servicios Sociales</t>
  </si>
  <si>
    <t>Servicios Económicos</t>
  </si>
  <si>
    <t>Deuda Pública</t>
  </si>
  <si>
    <t>Total gastos corrientes y de capital</t>
  </si>
  <si>
    <t>Gastos corrientes</t>
  </si>
  <si>
    <t>Gastos de capital</t>
  </si>
  <si>
    <t>DA 337/2018</t>
  </si>
  <si>
    <t>DA 432/2018</t>
  </si>
  <si>
    <t>CUENTA AHORRRO INVERSIÓN FINANCIAMIENTO</t>
  </si>
  <si>
    <t>En millones de $</t>
  </si>
  <si>
    <t>Monto</t>
  </si>
  <si>
    <t>Cuentas</t>
  </si>
  <si>
    <t>01 - Poder Legislativo Nacional</t>
  </si>
  <si>
    <t>312 - Senado de la Nación</t>
  </si>
  <si>
    <t>313 - Cámara de Diputados</t>
  </si>
  <si>
    <t>314 - Biblioteca del Congreso</t>
  </si>
  <si>
    <t>20 - Presidencia de la Nación</t>
  </si>
  <si>
    <t>303 - Secretaría de Políticas Integrales sobre Drogas de la Nación Argentina (SEDRONAR)</t>
  </si>
  <si>
    <t>112 - Autoridad Regulatoria Nuclear</t>
  </si>
  <si>
    <t>917 - Agencia Nacional de Discapacidad</t>
  </si>
  <si>
    <t>25 - Jefatura de Gabinete de Ministros</t>
  </si>
  <si>
    <t>305 - Dirección General de Administración - Jefatura de Gabinete</t>
  </si>
  <si>
    <t>30 - Ministerio del Interior, Obras Públicas y Vivienda</t>
  </si>
  <si>
    <t>325 - Ministerio del Interior, Obras Públicas y Vivienda (Gastos Propios)</t>
  </si>
  <si>
    <t>613 - Ente Nacional de Obras Hídricas de Saneamiento</t>
  </si>
  <si>
    <t>45 - Ministerio de Defensa</t>
  </si>
  <si>
    <t>370 - Ministerio de Defensa (Gastos Propios)</t>
  </si>
  <si>
    <t>371 - Estado Mayor Conjunto de las Fuerzas Armadas</t>
  </si>
  <si>
    <t>372 - Instituto de Investigaciones Científicas y Técnicas de las Fuerzas Armadas</t>
  </si>
  <si>
    <t>374 - Estado Mayor General del Ejercito</t>
  </si>
  <si>
    <t>381 - Estado Mayor General de la Fuerza Aérea</t>
  </si>
  <si>
    <t>450 - Instituto Geográfico Nacional</t>
  </si>
  <si>
    <t>452 - Servicio Meteorológico Nacional</t>
  </si>
  <si>
    <t>50 - Ministerio de Hacienda</t>
  </si>
  <si>
    <t>357 - Ministerio de Hacienda</t>
  </si>
  <si>
    <t>51 - Ministerio de Producción</t>
  </si>
  <si>
    <t>362 - Ministerio de Producción</t>
  </si>
  <si>
    <t>52 - Ministerio de Agroindustria</t>
  </si>
  <si>
    <t>609 - Instituto Nacional de Vitivinicultura</t>
  </si>
  <si>
    <t>623 - Servicio Nacional de Sanidad y Calidad Agroalimentaria</t>
  </si>
  <si>
    <t>53 - Ministerio de Turismo</t>
  </si>
  <si>
    <t>322 - Ministerio de Turismo</t>
  </si>
  <si>
    <t>57 - Ministerio de Transporte</t>
  </si>
  <si>
    <t>604 - Dirección Nacional de Vialidad</t>
  </si>
  <si>
    <t>58 - Ministerio de Energía y Minería</t>
  </si>
  <si>
    <t>328 - Ministerio de Energía y Minería (Gastos Propios)</t>
  </si>
  <si>
    <t>105 - Comisión Nacional de Energía Atómica</t>
  </si>
  <si>
    <t>60 - Ministerio de Finanzas</t>
  </si>
  <si>
    <t>367 - Ministerio de Finanzas</t>
  </si>
  <si>
    <t>602 - Comisión Nacional de Valores</t>
  </si>
  <si>
    <t>603 - Superintendencia de Seguros de la Nación</t>
  </si>
  <si>
    <t>670 - Unidad de Información Financiera</t>
  </si>
  <si>
    <t>70 - Ministerio de Educación</t>
  </si>
  <si>
    <t>330 - Ministerio de Educación</t>
  </si>
  <si>
    <t>101 - Fundación Miguel Lillo</t>
  </si>
  <si>
    <t>72 - Ministerio de Cultura</t>
  </si>
  <si>
    <t>337 - Ministerio de Cultura</t>
  </si>
  <si>
    <t>113 - Teatro Nacional Cervantes</t>
  </si>
  <si>
    <t>75 - Ministerio de Trabajo, Empleo y Seguridad Social</t>
  </si>
  <si>
    <t>850 - Administración Nacional de la Seguridad Social</t>
  </si>
  <si>
    <t>80 - Ministerio de Salud</t>
  </si>
  <si>
    <t>310 - Ministerio de Salud</t>
  </si>
  <si>
    <t>81 - Ministerio de Ambiente y Desarrollo Sustentable</t>
  </si>
  <si>
    <t>85 - Ministerio de Desarrollo Social</t>
  </si>
  <si>
    <t>311 - Ministerio de Desarrollo Social</t>
  </si>
  <si>
    <t>90 - Servicio de la Deuda Pública</t>
  </si>
  <si>
    <t>355 - Servicio de la Deuda Pública</t>
  </si>
  <si>
    <t>91 - Obligaciones a Cargo del Tesoro</t>
  </si>
  <si>
    <t>356 - Obligaciones a Cargo del Tesoro</t>
  </si>
  <si>
    <t>Jurisdicción/Organismo</t>
  </si>
  <si>
    <t>Cuadros:</t>
  </si>
  <si>
    <t>1) Cuenta Ahorro Inversión Financiamiento</t>
  </si>
  <si>
    <t>1) CUENTA AHORRRO INVERSIÓN FINANCIAMIENTO</t>
  </si>
  <si>
    <t>2) JURISDICCIONAL</t>
  </si>
  <si>
    <t>2) Jurisdiccional (gasto corriente y de capital)</t>
  </si>
  <si>
    <t>3) Finalidad (gasto corriente y de capital)</t>
  </si>
  <si>
    <t>3) FINALIDADES</t>
  </si>
  <si>
    <t>FINALIDADES</t>
  </si>
  <si>
    <t>ECONÓMICO</t>
  </si>
  <si>
    <t>317 - Ministerio de Ambiente y Desarrollo Sustentable</t>
  </si>
  <si>
    <t>DA 999/2018</t>
  </si>
  <si>
    <t>- Ingresos No Tributarios</t>
  </si>
  <si>
    <t>- Rentas de la Propiedad</t>
  </si>
  <si>
    <t>DA 999</t>
  </si>
  <si>
    <t>10 - Ministerio Público</t>
  </si>
  <si>
    <t>360 - Procuración General de la Nación</t>
  </si>
  <si>
    <t>301 - Secretaría General de la Presidencia de la Nación</t>
  </si>
  <si>
    <t>205 - Agencia de Administración de Bienes del Estado</t>
  </si>
  <si>
    <t>200 - Registro Nacional de las Personas</t>
  </si>
  <si>
    <t>40 - Ministerio de Justicia y Derechos Humanos</t>
  </si>
  <si>
    <t>332 - Ministerio de Justicia y Derechos Humanos (Gastos Propios)</t>
  </si>
  <si>
    <t>41 - Ministerio de Seguridad</t>
  </si>
  <si>
    <t>343 - Ministerio de Seguridad</t>
  </si>
  <si>
    <t>375 - Gendarmería Nacional</t>
  </si>
  <si>
    <t>669 - Administración Nacional de Aviación Civil</t>
  </si>
  <si>
    <t>802 - Fondo Nacional de las Artes</t>
  </si>
  <si>
    <t>912 - Servicio Nacional de Rehabilitación</t>
  </si>
  <si>
    <t>107 - Administración de Parques Nacionales</t>
  </si>
  <si>
    <t>918 - Instituto Nacional de las Mujeres (INAM)</t>
  </si>
  <si>
    <t>DNU 545/2018</t>
  </si>
  <si>
    <t>- Aportes y Contribuciones a la Seguridad Social</t>
  </si>
  <si>
    <t>. Otros Gastos</t>
  </si>
  <si>
    <t>. Intereses</t>
  </si>
  <si>
    <t>. Otras Rentas</t>
  </si>
  <si>
    <t>- Prestaciones de la Seguridad Social</t>
  </si>
  <si>
    <t>- Otros Gastos Corrientes</t>
  </si>
  <si>
    <t>. Al Sector Privado</t>
  </si>
  <si>
    <t>. Al Sector Público</t>
  </si>
  <si>
    <t>.. A las Provincias y Municipios</t>
  </si>
  <si>
    <t>.. A las Universidades Nacionales</t>
  </si>
  <si>
    <t>.. Otras</t>
  </si>
  <si>
    <t>. Al Sector Externo</t>
  </si>
  <si>
    <t>III) Result.Econ.: Ahorro/Desahorro (I-II)</t>
  </si>
  <si>
    <t>. A Provincias y Municipios</t>
  </si>
  <si>
    <t>. Otras</t>
  </si>
  <si>
    <t>VI) Ingresos Totales</t>
  </si>
  <si>
    <t>VII) Gastos Totales</t>
  </si>
  <si>
    <t>VIII) Resultado Financiero (VI-VII)</t>
  </si>
  <si>
    <t>IX) Gasto Primario</t>
  </si>
  <si>
    <t>X) Resultado Primario (VI-IX)</t>
  </si>
  <si>
    <t>XI) Fuentes Financieras</t>
  </si>
  <si>
    <t>XII) Aplicaciones Financieras</t>
  </si>
  <si>
    <t>DA 1228/2018</t>
  </si>
  <si>
    <t>. Impuestos Indirectos</t>
  </si>
  <si>
    <t>- Otras Pérdidas</t>
  </si>
  <si>
    <t>- Recursos Propios de Capital</t>
  </si>
  <si>
    <t>338 - Secretaría Legal y Técnica</t>
  </si>
  <si>
    <t>208 - Agencia Nacional de Materiales Controlados</t>
  </si>
  <si>
    <t>380 - Prefectura Naval Argentina</t>
  </si>
  <si>
    <t>379 - Estado Mayor General de la Armada</t>
  </si>
  <si>
    <t>451 - Dirección General de Fabricaciones Militares</t>
  </si>
  <si>
    <t>622 - Instituto Nacional de la Propiedad Industrial</t>
  </si>
  <si>
    <t>607 - Instituto Nacional de Investigación y Desarrollo Pesquero</t>
  </si>
  <si>
    <t>327 - Ministerio de Transporte (Gastos Propios)</t>
  </si>
  <si>
    <t>71 - Ministerio de Ciencia, Tecnología e Innovación Productiva</t>
  </si>
  <si>
    <t>103 - Consejo Nacional de Investigaciones Científicas y Técnicas</t>
  </si>
  <si>
    <t>317 - Ministerio de Ambiente y Desarrollo Sustentable (Gastos Propios)</t>
  </si>
  <si>
    <t>Jurisdicción / Organismo</t>
  </si>
  <si>
    <t>DA 1228</t>
  </si>
  <si>
    <t>DA 1468/2018</t>
  </si>
  <si>
    <t>26 - Ministerio de Modernización</t>
  </si>
  <si>
    <t>366 - Ministerio de Modernización</t>
  </si>
  <si>
    <t>108 - Instituto Nacional del Agua</t>
  </si>
  <si>
    <t>35 - Ministerio de Relaciones Exteriores y Culto</t>
  </si>
  <si>
    <t>307 - Ministerio de Relaciones Exteriores y Culto</t>
  </si>
  <si>
    <t>331 - Servicio Penitenciario Federal</t>
  </si>
  <si>
    <t>118 - Instituto Nacional de Asuntos Indígenas</t>
  </si>
  <si>
    <t>326 - Policía Federal Argentina</t>
  </si>
  <si>
    <t>363 - Ministerio de Agroindustria</t>
  </si>
  <si>
    <t>119 - Instituto Nacional de Promoción Turística</t>
  </si>
  <si>
    <t>58 - Ministerio de Energía</t>
  </si>
  <si>
    <t>328 - Ministerio de Energía (Gastos Propios)</t>
  </si>
  <si>
    <t>651 - Ente Nacional Regulador del Gas</t>
  </si>
  <si>
    <t>652 - Ente Nacional Regulador de la Electricidad</t>
  </si>
  <si>
    <t>804 - Comisión Nacional de Evaluación y Acreditación Universitaria</t>
  </si>
  <si>
    <t>903 - Hospital Nacional Dr. Baldomero Sommer</t>
  </si>
  <si>
    <t>905 - Instituto Nacional Central Único Coordinador de Ablación e Implante</t>
  </si>
  <si>
    <t>906 - Administración Nacional de Laboratorios e Institutos de Salud Dr. Carlos G. Malbrán</t>
  </si>
  <si>
    <t>908 - Hospital Nacional Profesor Alejandro Posadas</t>
  </si>
  <si>
    <t>909 - Colonia Nacional Dr. Manuel A. Montes de Oca</t>
  </si>
  <si>
    <t>341 - Secretaría Nacional de Niñez, Adolescencia y Familia</t>
  </si>
  <si>
    <t>DA 1468</t>
  </si>
  <si>
    <t>DA 1605/2018</t>
  </si>
  <si>
    <t>Total Gastos corrientes y de capital</t>
  </si>
  <si>
    <t>DA 1605</t>
  </si>
  <si>
    <t>DA 1038</t>
  </si>
  <si>
    <t>DA 1622/2018</t>
  </si>
  <si>
    <t>001 - Auditoría General de la Nación</t>
  </si>
  <si>
    <t>382 - Policía de Seguridad Aeroportuaria</t>
  </si>
  <si>
    <t>DA 1038/2018</t>
  </si>
  <si>
    <t>DA 1622</t>
  </si>
  <si>
    <t>05 - Poder Judicial de la Nación</t>
  </si>
  <si>
    <t>335 - Corte Suprema de Justicia de la Nación</t>
  </si>
  <si>
    <t>109 - Sindicatura General de la Nación</t>
  </si>
  <si>
    <t>347 - Sistema Federal de Medios y Contenidos Públicos</t>
  </si>
  <si>
    <t>207 - Ente Nacional de Comunicaciones</t>
  </si>
  <si>
    <t>201 - Dirección Nacional de Migraciones</t>
  </si>
  <si>
    <t>321 - Instituto Nacional de Estadística y Censos</t>
  </si>
  <si>
    <t>661 - Comisión Nacional de Regulación del Transporte</t>
  </si>
  <si>
    <t>664 - Organismo Regulador del Sistema Nacional de Aeropuertos</t>
  </si>
  <si>
    <t>336 - Ministerio de Ciencia, Tecnología e Innovación Productiva</t>
  </si>
  <si>
    <t>106 - Comisión Nacional de Actividades Espaciales</t>
  </si>
  <si>
    <t>904 - Administración Nacional de Medicamentos, Alimentos y Tecnología Médica</t>
  </si>
  <si>
    <t>914 - Superintendencia de Servicios de Salud</t>
  </si>
  <si>
    <t>MODIFICACIONES PRESUPUESTARIAS  - PRESUPUESTO 2018 APN</t>
  </si>
  <si>
    <t>MODIFICACIONES PRESUPUESTARIAS - PRESUPUESTO 2018 APN</t>
  </si>
  <si>
    <t xml:space="preserve"> Carácter Económico</t>
  </si>
  <si>
    <t>DNU 545</t>
  </si>
  <si>
    <t>Dif (2)-(1)</t>
  </si>
  <si>
    <t>Dif (2)-(1) excluido DNU</t>
  </si>
  <si>
    <t>Crédito Inicial (CI) (1)</t>
  </si>
  <si>
    <t>Crédito Vigente (CV) (2)</t>
  </si>
  <si>
    <t>Otras medidas</t>
  </si>
  <si>
    <t>DA 1701</t>
  </si>
  <si>
    <t>DA 1730</t>
  </si>
  <si>
    <t>DA 1701/2018</t>
  </si>
  <si>
    <t>320 - Consejo de la Magistratura</t>
  </si>
  <si>
    <t>612 - Tribunal de Tasaciones de la Nación</t>
  </si>
  <si>
    <t>334 - Ente de Cooperación Técnica y Financiera del Servicio Penitenciario Federal</t>
  </si>
  <si>
    <t>608 - Instituto Nacional de Tecnología Industrial</t>
  </si>
  <si>
    <t>116 - Biblioteca Nacional</t>
  </si>
  <si>
    <t>350 - Ministerio de Trabajo, Empleo y Seguridad Social</t>
  </si>
  <si>
    <t>DA 1730/2018</t>
  </si>
  <si>
    <t>JURISDICCIONAL - APN</t>
  </si>
  <si>
    <t>CI</t>
  </si>
  <si>
    <t>Resolución Secretario de Hacienda MH N° 5 (24/1/2018)</t>
  </si>
  <si>
    <t>J57 -$1.800 (Partida 6.1.2.2294 Aportes de Capital a Aerolíneas Argentinas)</t>
  </si>
  <si>
    <t>J91 +$1.800 (Partida 6.1.2.2294 Aportes de Capital a Aerolíneas Argentinas)</t>
  </si>
  <si>
    <t>Disposición SSP del MH N° 931 (21/9/2018)</t>
  </si>
  <si>
    <t>J50 +$101,3 (Inciso 1 - Gastos en Personal)</t>
  </si>
  <si>
    <t>J60 -101,3  (Inciso 1 - Gastos en Personal)</t>
  </si>
  <si>
    <r>
      <rPr>
        <b/>
        <u/>
        <sz val="10"/>
        <color theme="1"/>
        <rFont val="Calibri"/>
        <family val="2"/>
        <scheme val="minor"/>
      </rPr>
      <t>Fecha</t>
    </r>
    <r>
      <rPr>
        <b/>
        <sz val="10"/>
        <color theme="1"/>
        <rFont val="Calibri"/>
        <family val="2"/>
        <scheme val="minor"/>
      </rPr>
      <t>: 19/3/2018</t>
    </r>
  </si>
  <si>
    <r>
      <rPr>
        <b/>
        <u/>
        <sz val="10"/>
        <color theme="1"/>
        <rFont val="Calibri"/>
        <family val="2"/>
        <scheme val="minor"/>
      </rPr>
      <t>Impacto en el Resultado Financiero</t>
    </r>
    <r>
      <rPr>
        <b/>
        <sz val="10"/>
        <color theme="1"/>
        <rFont val="Calibri"/>
        <family val="2"/>
        <scheme val="minor"/>
      </rPr>
      <t>: -$1,632,1 millones</t>
    </r>
  </si>
  <si>
    <r>
      <rPr>
        <b/>
        <u/>
        <sz val="10"/>
        <color theme="1"/>
        <rFont val="Calibri"/>
        <family val="2"/>
        <scheme val="minor"/>
      </rPr>
      <t>Motivo</t>
    </r>
    <r>
      <rPr>
        <b/>
        <sz val="10"/>
        <color theme="1"/>
        <rFont val="Calibri"/>
        <family val="2"/>
        <scheme val="minor"/>
      </rPr>
      <t>: modificación presupuestaria general de la APN</t>
    </r>
  </si>
  <si>
    <t>IX) Resultado Financiero (VI-VII)</t>
  </si>
  <si>
    <t>X) Resultado Primario</t>
  </si>
  <si>
    <r>
      <rPr>
        <b/>
        <u/>
        <sz val="10"/>
        <color theme="1"/>
        <rFont val="Calibri"/>
        <family val="2"/>
        <scheme val="minor"/>
      </rPr>
      <t>Fecha</t>
    </r>
    <r>
      <rPr>
        <b/>
        <sz val="10"/>
        <color theme="1"/>
        <rFont val="Calibri"/>
        <family val="2"/>
        <scheme val="minor"/>
      </rPr>
      <t>: 10/4/2018</t>
    </r>
  </si>
  <si>
    <r>
      <rPr>
        <b/>
        <u/>
        <sz val="10"/>
        <color theme="1"/>
        <rFont val="Calibri"/>
        <family val="2"/>
        <scheme val="minor"/>
      </rPr>
      <t>Impacto en el Resultado Financiero</t>
    </r>
    <r>
      <rPr>
        <b/>
        <sz val="10"/>
        <color theme="1"/>
        <rFont val="Calibri"/>
        <family val="2"/>
        <scheme val="minor"/>
      </rPr>
      <t>: +$800 millones</t>
    </r>
  </si>
  <si>
    <r>
      <rPr>
        <b/>
        <u/>
        <sz val="10"/>
        <color theme="1"/>
        <rFont val="Calibri"/>
        <family val="2"/>
        <scheme val="minor"/>
      </rPr>
      <t>Fecha</t>
    </r>
    <r>
      <rPr>
        <b/>
        <sz val="10"/>
        <color theme="1"/>
        <rFont val="Calibri"/>
        <family val="2"/>
        <scheme val="minor"/>
      </rPr>
      <t>: 14/5/2018</t>
    </r>
  </si>
  <si>
    <r>
      <rPr>
        <b/>
        <u/>
        <sz val="10"/>
        <color theme="1"/>
        <rFont val="Calibri"/>
        <family val="2"/>
        <scheme val="minor"/>
      </rPr>
      <t>Impacto en el Resultado Financiero</t>
    </r>
    <r>
      <rPr>
        <b/>
        <sz val="10"/>
        <color theme="1"/>
        <rFont val="Calibri"/>
        <family val="2"/>
        <scheme val="minor"/>
      </rPr>
      <t>: -$663,6 millones</t>
    </r>
  </si>
  <si>
    <r>
      <rPr>
        <b/>
        <u/>
        <sz val="10"/>
        <color theme="1"/>
        <rFont val="Calibri"/>
        <family val="2"/>
        <scheme val="minor"/>
      </rPr>
      <t>Fecha</t>
    </r>
    <r>
      <rPr>
        <b/>
        <sz val="10"/>
        <color theme="1"/>
        <rFont val="Calibri"/>
        <family val="2"/>
        <scheme val="minor"/>
      </rPr>
      <t>: 16/5/2018</t>
    </r>
  </si>
  <si>
    <r>
      <rPr>
        <b/>
        <u/>
        <sz val="10"/>
        <color theme="1"/>
        <rFont val="Calibri"/>
        <family val="2"/>
        <scheme val="minor"/>
      </rPr>
      <t>Impacto en el Resultado Financiero</t>
    </r>
    <r>
      <rPr>
        <b/>
        <sz val="10"/>
        <color theme="1"/>
        <rFont val="Calibri"/>
        <family val="2"/>
        <scheme val="minor"/>
      </rPr>
      <t>: sin impacto.</t>
    </r>
  </si>
  <si>
    <r>
      <rPr>
        <b/>
        <u/>
        <sz val="10"/>
        <color theme="1"/>
        <rFont val="Calibri"/>
        <family val="2"/>
        <scheme val="minor"/>
      </rPr>
      <t>Motivo</t>
    </r>
    <r>
      <rPr>
        <b/>
        <sz val="10"/>
        <color theme="1"/>
        <rFont val="Calibri"/>
        <family val="2"/>
        <scheme val="minor"/>
      </rPr>
      <t>: incremento de gastos corrientes en detrimento de gastos de capital y transferencia de créditos entre jurisdicciones.</t>
    </r>
  </si>
  <si>
    <r>
      <rPr>
        <b/>
        <u/>
        <sz val="10"/>
        <color theme="1"/>
        <rFont val="Calibri"/>
        <family val="2"/>
        <scheme val="minor"/>
      </rPr>
      <t>Fecha</t>
    </r>
    <r>
      <rPr>
        <b/>
        <sz val="10"/>
        <color theme="1"/>
        <rFont val="Calibri"/>
        <family val="2"/>
        <scheme val="minor"/>
      </rPr>
      <t>: 15/6/2018</t>
    </r>
  </si>
  <si>
    <r>
      <rPr>
        <b/>
        <u/>
        <sz val="10"/>
        <color theme="1"/>
        <rFont val="Calibri"/>
        <family val="2"/>
        <scheme val="minor"/>
      </rPr>
      <t>Impacto en el Resultado Financiero</t>
    </r>
    <r>
      <rPr>
        <b/>
        <sz val="10"/>
        <color theme="1"/>
        <rFont val="Calibri"/>
        <family val="2"/>
        <scheme val="minor"/>
      </rPr>
      <t>: -$82.050 millones</t>
    </r>
  </si>
  <si>
    <r>
      <rPr>
        <b/>
        <u/>
        <sz val="10"/>
        <color theme="1"/>
        <rFont val="Calibri"/>
        <family val="2"/>
        <scheme val="minor"/>
      </rPr>
      <t>Motivo</t>
    </r>
    <r>
      <rPr>
        <b/>
        <sz val="10"/>
        <color theme="1"/>
        <rFont val="Calibri"/>
        <family val="2"/>
        <scheme val="minor"/>
      </rPr>
      <t>: Modificación de planillas anexas a diversos artículos de Ley N° 27.431 de Presupuesto 2018 y modificación del Presupuesto Vigente</t>
    </r>
  </si>
  <si>
    <r>
      <rPr>
        <b/>
        <u/>
        <sz val="10"/>
        <color theme="1"/>
        <rFont val="Calibri"/>
        <family val="2"/>
        <scheme val="minor"/>
      </rPr>
      <t>Fecha</t>
    </r>
    <r>
      <rPr>
        <b/>
        <sz val="10"/>
        <color theme="1"/>
        <rFont val="Calibri"/>
        <family val="2"/>
        <scheme val="minor"/>
      </rPr>
      <t>: 19/6/2018</t>
    </r>
  </si>
  <si>
    <r>
      <rPr>
        <b/>
        <u/>
        <sz val="10"/>
        <color theme="1"/>
        <rFont val="Calibri"/>
        <family val="2"/>
        <scheme val="minor"/>
      </rPr>
      <t>Impacto en el Resultado Financiero</t>
    </r>
    <r>
      <rPr>
        <b/>
        <sz val="10"/>
        <color theme="1"/>
        <rFont val="Calibri"/>
        <family val="2"/>
        <scheme val="minor"/>
      </rPr>
      <t>: +$2.686,3 millones</t>
    </r>
  </si>
  <si>
    <r>
      <rPr>
        <b/>
        <u/>
        <sz val="10"/>
        <color theme="1"/>
        <rFont val="Calibri"/>
        <family val="2"/>
        <scheme val="minor"/>
      </rPr>
      <t>Motivo</t>
    </r>
    <r>
      <rPr>
        <b/>
        <sz val="10"/>
        <color theme="1"/>
        <rFont val="Calibri"/>
        <family val="2"/>
        <scheme val="minor"/>
      </rPr>
      <t>: modificación presupuestaria general de la APN. Ampliación límite artículo 28 de la Ley 27.341</t>
    </r>
  </si>
  <si>
    <r>
      <rPr>
        <b/>
        <u/>
        <sz val="10"/>
        <color theme="1"/>
        <rFont val="Calibri"/>
        <family val="2"/>
      </rPr>
      <t>Fecha</t>
    </r>
    <r>
      <rPr>
        <b/>
        <sz val="10"/>
        <color theme="1"/>
        <rFont val="Calibri"/>
        <family val="2"/>
      </rPr>
      <t>: 9/8/2018</t>
    </r>
  </si>
  <si>
    <r>
      <rPr>
        <b/>
        <u/>
        <sz val="10"/>
        <color theme="1"/>
        <rFont val="Calibri"/>
        <family val="2"/>
      </rPr>
      <t>Impacto en el Resultado Financiero</t>
    </r>
    <r>
      <rPr>
        <b/>
        <sz val="10"/>
        <color theme="1"/>
        <rFont val="Calibri"/>
        <family val="2"/>
      </rPr>
      <t>: -$7.848,7 millones</t>
    </r>
  </si>
  <si>
    <r>
      <rPr>
        <b/>
        <u/>
        <sz val="10"/>
        <color theme="1"/>
        <rFont val="Calibri"/>
        <family val="2"/>
      </rPr>
      <t>Motivo</t>
    </r>
    <r>
      <rPr>
        <b/>
        <sz val="10"/>
        <color theme="1"/>
        <rFont val="Calibri"/>
        <family val="2"/>
      </rPr>
      <t>: modificación presupuestaria general de la APN</t>
    </r>
  </si>
  <si>
    <t>XI) Aplicaciones Financieras</t>
  </si>
  <si>
    <t>IX) Resultado Financiero (IX + X - XI)</t>
  </si>
  <si>
    <r>
      <rPr>
        <b/>
        <u/>
        <sz val="10"/>
        <color theme="1"/>
        <rFont val="Calibri"/>
        <family val="2"/>
        <scheme val="minor"/>
      </rPr>
      <t>Fecha</t>
    </r>
    <r>
      <rPr>
        <b/>
        <sz val="10"/>
        <color theme="1"/>
        <rFont val="Calibri"/>
        <family val="2"/>
        <scheme val="minor"/>
      </rPr>
      <t>: 10/9/2018</t>
    </r>
  </si>
  <si>
    <r>
      <rPr>
        <b/>
        <u/>
        <sz val="10"/>
        <color theme="1"/>
        <rFont val="Calibri"/>
        <family val="2"/>
        <scheme val="minor"/>
      </rPr>
      <t>Impacto en el Resultado Financiero</t>
    </r>
    <r>
      <rPr>
        <b/>
        <sz val="10"/>
        <color theme="1"/>
        <rFont val="Calibri"/>
        <family val="2"/>
        <scheme val="minor"/>
      </rPr>
      <t>: -$18.087,5 millones</t>
    </r>
  </si>
  <si>
    <r>
      <rPr>
        <b/>
        <u/>
        <sz val="10"/>
        <color theme="1"/>
        <rFont val="Calibri"/>
        <family val="2"/>
        <scheme val="minor"/>
      </rPr>
      <t>Motivo</t>
    </r>
    <r>
      <rPr>
        <b/>
        <sz val="10"/>
        <color theme="1"/>
        <rFont val="Calibri"/>
        <family val="2"/>
        <scheme val="minor"/>
      </rPr>
      <t>: modificación presupuestaria general de la APN (Anexo I). Incorporación de obras con incidencia en ejercicios futuros - art 11 Ley de Presupuesto (Anexo II)</t>
    </r>
  </si>
  <si>
    <r>
      <rPr>
        <b/>
        <u/>
        <sz val="10"/>
        <color theme="1"/>
        <rFont val="Calibri"/>
        <family val="2"/>
        <scheme val="minor"/>
      </rPr>
      <t>Fecha</t>
    </r>
    <r>
      <rPr>
        <b/>
        <sz val="10"/>
        <color theme="1"/>
        <rFont val="Calibri"/>
        <family val="2"/>
        <scheme val="minor"/>
      </rPr>
      <t>: 21/9/2018</t>
    </r>
  </si>
  <si>
    <r>
      <rPr>
        <b/>
        <u/>
        <sz val="10"/>
        <color theme="1"/>
        <rFont val="Calibri"/>
        <family val="2"/>
        <scheme val="minor"/>
      </rPr>
      <t>Impacto en el Resultado Financiero</t>
    </r>
    <r>
      <rPr>
        <b/>
        <sz val="10"/>
        <color theme="1"/>
        <rFont val="Calibri"/>
        <family val="2"/>
        <scheme val="minor"/>
      </rPr>
      <t>: -$3,0 millones</t>
    </r>
  </si>
  <si>
    <r>
      <rPr>
        <b/>
        <u/>
        <sz val="10"/>
        <color theme="1"/>
        <rFont val="Calibri"/>
        <family val="2"/>
        <scheme val="minor"/>
      </rPr>
      <t>Motivo</t>
    </r>
    <r>
      <rPr>
        <b/>
        <sz val="10"/>
        <color theme="1"/>
        <rFont val="Calibri"/>
        <family val="2"/>
        <scheme val="minor"/>
      </rPr>
      <t xml:space="preserve">: modificación presupuestaria general de la APN y de la delegación de facultades de créditos y cuotas de compromiso y devengado </t>
    </r>
  </si>
  <si>
    <r>
      <rPr>
        <b/>
        <u/>
        <sz val="10"/>
        <color theme="1"/>
        <rFont val="Calibri"/>
        <family val="2"/>
        <scheme val="minor"/>
      </rPr>
      <t>Fecha</t>
    </r>
    <r>
      <rPr>
        <b/>
        <sz val="10"/>
        <color theme="1"/>
        <rFont val="Calibri"/>
        <family val="2"/>
        <scheme val="minor"/>
      </rPr>
      <t>: 12/10/2018</t>
    </r>
  </si>
  <si>
    <r>
      <rPr>
        <b/>
        <u/>
        <sz val="10"/>
        <color theme="1"/>
        <rFont val="Calibri"/>
        <family val="2"/>
        <scheme val="minor"/>
      </rPr>
      <t>Impacto en el Resultado Financiero</t>
    </r>
    <r>
      <rPr>
        <b/>
        <sz val="10"/>
        <color theme="1"/>
        <rFont val="Calibri"/>
        <family val="2"/>
        <scheme val="minor"/>
      </rPr>
      <t>: -$10.904,9 millones</t>
    </r>
  </si>
  <si>
    <r>
      <rPr>
        <b/>
        <u/>
        <sz val="10"/>
        <color theme="1"/>
        <rFont val="Calibri"/>
        <family val="2"/>
        <scheme val="minor"/>
      </rPr>
      <t>Motivo</t>
    </r>
    <r>
      <rPr>
        <b/>
        <sz val="10"/>
        <color theme="1"/>
        <rFont val="Calibri"/>
        <family val="2"/>
        <scheme val="minor"/>
      </rPr>
      <t xml:space="preserve">: modificación presupuestaria general de la APN </t>
    </r>
  </si>
  <si>
    <r>
      <rPr>
        <b/>
        <u/>
        <sz val="10"/>
        <color theme="1"/>
        <rFont val="Calibri"/>
        <family val="2"/>
        <scheme val="minor"/>
      </rPr>
      <t>Fecha</t>
    </r>
    <r>
      <rPr>
        <b/>
        <sz val="10"/>
        <color theme="1"/>
        <rFont val="Calibri"/>
        <family val="2"/>
        <scheme val="minor"/>
      </rPr>
      <t>: 23/10/2018</t>
    </r>
  </si>
  <si>
    <r>
      <rPr>
        <b/>
        <u/>
        <sz val="10"/>
        <color theme="1"/>
        <rFont val="Calibri"/>
        <family val="2"/>
        <scheme val="minor"/>
      </rPr>
      <t>Impacto en el Resultado Financiero</t>
    </r>
    <r>
      <rPr>
        <b/>
        <sz val="10"/>
        <color theme="1"/>
        <rFont val="Calibri"/>
        <family val="2"/>
        <scheme val="minor"/>
      </rPr>
      <t>: sin impacto</t>
    </r>
  </si>
  <si>
    <r>
      <rPr>
        <b/>
        <u/>
        <sz val="10"/>
        <color theme="1"/>
        <rFont val="Calibri"/>
        <family val="2"/>
        <scheme val="minor"/>
      </rPr>
      <t>Motivo</t>
    </r>
    <r>
      <rPr>
        <b/>
        <sz val="10"/>
        <color theme="1"/>
        <rFont val="Calibri"/>
        <family val="2"/>
        <scheme val="minor"/>
      </rPr>
      <t>: adecuar el presupuesto vigente del actual MINISTERIO DE PRODUCCIÓN Y TRABAJO para incorporar las acciones relacionadas a la política minera (Decreto 575/2018)</t>
    </r>
  </si>
  <si>
    <t>DA 1819/2018</t>
  </si>
  <si>
    <r>
      <rPr>
        <b/>
        <u/>
        <sz val="10"/>
        <color theme="1"/>
        <rFont val="Calibri"/>
        <family val="2"/>
        <scheme val="minor"/>
      </rPr>
      <t>Impacto en el Resultado Financiero</t>
    </r>
    <r>
      <rPr>
        <b/>
        <sz val="10"/>
        <color theme="1"/>
        <rFont val="Calibri"/>
        <family val="2"/>
        <scheme val="minor"/>
      </rPr>
      <t>: -$1.595,3 millones</t>
    </r>
  </si>
  <si>
    <t>361 - Defensoría General de la Nación</t>
  </si>
  <si>
    <t>117 - Instituto Nacional del Teatro</t>
  </si>
  <si>
    <t>DNU 1053/2018</t>
  </si>
  <si>
    <t>315 - Imprenta del Congreso</t>
  </si>
  <si>
    <t>316 - Ayuda Social Personal del Congreso de la Nación</t>
  </si>
  <si>
    <t>319 - Defensoría del Pueblo</t>
  </si>
  <si>
    <t>340 - Procuración Penitenciaria</t>
  </si>
  <si>
    <t>345 - Consejo Nacional de Coordinación de Políticas Sociales</t>
  </si>
  <si>
    <t>656 - Organismo Regulador de Seguridad de Presas</t>
  </si>
  <si>
    <t>250 - Caja de Retiros, Jubilaciones y Pensiones de la Policía Federal Argentina</t>
  </si>
  <si>
    <t>470 - Instituto de Ayuda Financiera para Pago de Retiros y Pensiones Militares</t>
  </si>
  <si>
    <t>606 - Instituto Nacional de Tecnología Agropecuaria</t>
  </si>
  <si>
    <t>902 - Hospital Nacional en Red Especializado en Salud Mental y Adicciones "Licenciada Laura Bonaparte"</t>
  </si>
  <si>
    <t>910 - Instituto Nacional de Rehabilitación Psicofísica del Sur Dr. Juan Otimio Tesone</t>
  </si>
  <si>
    <t>DA 1819</t>
  </si>
  <si>
    <t>DNU 1053</t>
  </si>
  <si>
    <t>Dif (2)-(1) excluido DNUs</t>
  </si>
  <si>
    <t>Notas</t>
  </si>
  <si>
    <t xml:space="preserve">Resolución Secretario de Hacienda MH N° 239 </t>
  </si>
  <si>
    <t>J50 +$144,1 (Inciso 1 - Gastos en Personal)</t>
  </si>
  <si>
    <t>J60 +$5,0 (Inciso 1 - Gastos en Personal)</t>
  </si>
  <si>
    <t>J60 -$1,5 (Inciso 2 - Bienes de Consumo)</t>
  </si>
  <si>
    <t>J60 -$147,6 (Inciso 3 - Servicios no Personales)</t>
  </si>
  <si>
    <t>Disposición SSP del MH N° 1207</t>
  </si>
  <si>
    <t>J50 -$10,0 (Inciso 2 - Bienes de Consumo)</t>
  </si>
  <si>
    <t>J50 +$23,1 (Inciso 3 - Servicios no Personales)</t>
  </si>
  <si>
    <t>J60 -$13,1 (Inciso 3 - Servicios no Personales)</t>
  </si>
  <si>
    <t>CV 19/11</t>
  </si>
  <si>
    <t>Jurisdicción</t>
  </si>
  <si>
    <r>
      <rPr>
        <b/>
        <u/>
        <sz val="10"/>
        <color theme="1"/>
        <rFont val="Calibri"/>
        <family val="2"/>
        <scheme val="minor"/>
      </rPr>
      <t>Impacto en el Resultado Financiero</t>
    </r>
    <r>
      <rPr>
        <b/>
        <sz val="10"/>
        <color theme="1"/>
        <rFont val="Calibri"/>
        <family val="2"/>
        <scheme val="minor"/>
      </rPr>
      <t>: -$162.644,2 millones</t>
    </r>
  </si>
  <si>
    <r>
      <rPr>
        <b/>
        <u/>
        <sz val="10"/>
        <color theme="1"/>
        <rFont val="Calibri"/>
        <family val="2"/>
        <scheme val="minor"/>
      </rPr>
      <t>Motivo</t>
    </r>
    <r>
      <rPr>
        <b/>
        <sz val="10"/>
        <color theme="1"/>
        <rFont val="Calibri"/>
        <family val="2"/>
        <scheme val="minor"/>
      </rPr>
      <t>: modificación presupuestaria general de la APN, modificación de las planillas A y B del artículo 11 de la ley de presupuesto vigente, sustitución de la planilla anexa al artículo 32 de la ley de presupuesto vigente y otros.</t>
    </r>
  </si>
  <si>
    <r>
      <rPr>
        <b/>
        <u/>
        <sz val="10"/>
        <color theme="1"/>
        <rFont val="Calibri"/>
        <family val="2"/>
        <scheme val="minor"/>
      </rPr>
      <t>Fecha</t>
    </r>
    <r>
      <rPr>
        <b/>
        <sz val="10"/>
        <color theme="1"/>
        <rFont val="Calibri"/>
        <family val="2"/>
        <scheme val="minor"/>
      </rPr>
      <t>: 15/11/2018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</si>
</sst>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.0_-;\-* #,##0.0_-;_-* &quot;-&quot;?_-;_-@_-"/>
    <numFmt numFmtId="167" formatCode="#,##0.0_ ;\-#,##0.0\ "/>
    <numFmt numFmtId="168" formatCode="_-* #,##0_-;\-* #,##0_-;_-* &quot;-&quot;??_-;_-@_-"/>
    <numFmt numFmtId="169" formatCode="0.0"/>
    <numFmt numFmtId="170" formatCode="#,##0__"/>
    <numFmt numFmtId="171" formatCode="#,##0.0__"/>
    <numFmt numFmtId="172" formatCode="0.0%"/>
  </numFmts>
  <fonts count="22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333399"/>
      <name val="Calibri"/>
      <family val="2"/>
      <scheme val="minor"/>
    </font>
    <font>
      <sz val="10"/>
      <color rgb="FF33339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E7E7F7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EEEE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/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rgb="FF97999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79991"/>
      </left>
      <right style="thin">
        <color indexed="64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rgb="FF979991"/>
      </top>
      <bottom style="thin">
        <color indexed="64"/>
      </bottom>
      <diagonal/>
    </border>
    <border>
      <left style="thin">
        <color rgb="FF979991"/>
      </left>
      <right style="thin">
        <color indexed="64"/>
      </right>
      <top style="thin">
        <color rgb="FF979991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979991"/>
      </bottom>
      <diagonal/>
    </border>
    <border>
      <left style="thin">
        <color rgb="FF979991"/>
      </left>
      <right style="thin">
        <color indexed="64"/>
      </right>
      <top/>
      <bottom style="thin">
        <color rgb="FF979991"/>
      </bottom>
      <diagonal/>
    </border>
    <border>
      <left style="thin">
        <color rgb="FF97999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979991"/>
      </bottom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rgb="FF979991"/>
      </left>
      <right style="medium">
        <color indexed="64"/>
      </right>
      <top/>
      <bottom style="thin">
        <color rgb="FF979991"/>
      </bottom>
      <diagonal/>
    </border>
    <border>
      <left style="medium">
        <color indexed="64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medium">
        <color indexed="64"/>
      </right>
      <top style="thin">
        <color rgb="FF979991"/>
      </top>
      <bottom style="thin">
        <color rgb="FF97999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rgb="FF979991"/>
      </bottom>
      <diagonal/>
    </border>
    <border>
      <left style="thin">
        <color rgb="FF979991"/>
      </left>
      <right/>
      <top style="thin">
        <color indexed="64"/>
      </top>
      <bottom style="thin">
        <color rgb="FF979991"/>
      </bottom>
      <diagonal/>
    </border>
    <border>
      <left style="thin">
        <color rgb="FF979991"/>
      </left>
      <right style="thin">
        <color indexed="64"/>
      </right>
      <top style="thin">
        <color indexed="64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" fillId="0" borderId="29" applyNumberFormat="0" applyFill="0" applyAlignment="0" applyProtection="0"/>
    <xf numFmtId="0" fontId="1" fillId="0" borderId="0"/>
    <xf numFmtId="9" fontId="21" fillId="0" borderId="0" applyFont="0" applyFill="0" applyBorder="0" applyAlignment="0" applyProtection="0"/>
  </cellStyleXfs>
  <cellXfs count="315">
    <xf numFmtId="0" fontId="0" fillId="0" borderId="0" xfId="0"/>
    <xf numFmtId="0" fontId="3" fillId="0" borderId="0" xfId="0" applyFont="1"/>
    <xf numFmtId="164" fontId="10" fillId="0" borderId="6" xfId="0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center"/>
    </xf>
    <xf numFmtId="164" fontId="10" fillId="3" borderId="6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0" fontId="5" fillId="6" borderId="2" xfId="0" applyFont="1" applyFill="1" applyBorder="1" applyAlignment="1">
      <alignment horizontal="left" vertical="top" wrapText="1"/>
    </xf>
    <xf numFmtId="165" fontId="5" fillId="6" borderId="2" xfId="0" applyNumberFormat="1" applyFont="1" applyFill="1" applyBorder="1"/>
    <xf numFmtId="164" fontId="6" fillId="0" borderId="0" xfId="0" applyNumberFormat="1" applyFont="1"/>
    <xf numFmtId="0" fontId="8" fillId="6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8" borderId="2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8" borderId="11" xfId="0" applyFont="1" applyFill="1" applyBorder="1" applyAlignment="1">
      <alignment horizontal="left" vertical="top" wrapText="1" indent="3"/>
    </xf>
    <xf numFmtId="164" fontId="6" fillId="3" borderId="10" xfId="0" applyNumberFormat="1" applyFont="1" applyFill="1" applyBorder="1" applyAlignment="1">
      <alignment horizontal="right" vertical="center" wrapText="1"/>
    </xf>
    <xf numFmtId="0" fontId="6" fillId="8" borderId="11" xfId="0" applyFont="1" applyFill="1" applyBorder="1" applyAlignment="1">
      <alignment horizontal="left" vertical="top" wrapText="1" indent="7"/>
    </xf>
    <xf numFmtId="0" fontId="5" fillId="4" borderId="11" xfId="0" applyFont="1" applyFill="1" applyBorder="1" applyAlignment="1">
      <alignment horizontal="left" vertical="top" wrapText="1"/>
    </xf>
    <xf numFmtId="164" fontId="5" fillId="4" borderId="10" xfId="0" applyNumberFormat="1" applyFont="1" applyFill="1" applyBorder="1" applyAlignment="1">
      <alignment horizontal="right" vertical="center" wrapText="1"/>
    </xf>
    <xf numFmtId="0" fontId="6" fillId="8" borderId="12" xfId="0" applyFont="1" applyFill="1" applyBorder="1" applyAlignment="1">
      <alignment horizontal="left" vertical="top" wrapText="1" indent="3"/>
    </xf>
    <xf numFmtId="164" fontId="6" fillId="3" borderId="13" xfId="0" applyNumberFormat="1" applyFont="1" applyFill="1" applyBorder="1" applyAlignment="1">
      <alignment horizontal="right" vertical="center" wrapText="1"/>
    </xf>
    <xf numFmtId="0" fontId="6" fillId="3" borderId="2" xfId="2" applyFont="1" applyFill="1" applyBorder="1" applyAlignment="1">
      <alignment horizontal="left" vertical="top" wrapText="1" indent="7"/>
    </xf>
    <xf numFmtId="0" fontId="6" fillId="3" borderId="2" xfId="4" applyFont="1" applyFill="1" applyBorder="1" applyAlignment="1">
      <alignment horizontal="left" vertical="top" wrapText="1" indent="7"/>
    </xf>
    <xf numFmtId="0" fontId="6" fillId="3" borderId="0" xfId="4" applyFont="1" applyFill="1" applyBorder="1" applyAlignment="1">
      <alignment horizontal="left" vertical="top" wrapText="1" indent="7"/>
    </xf>
    <xf numFmtId="0" fontId="5" fillId="9" borderId="14" xfId="5" applyFont="1" applyFill="1" applyBorder="1" applyAlignment="1">
      <alignment horizontal="left" vertical="top" wrapText="1"/>
    </xf>
    <xf numFmtId="0" fontId="6" fillId="3" borderId="11" xfId="5" applyFont="1" applyFill="1" applyBorder="1" applyAlignment="1">
      <alignment horizontal="left" vertical="top" wrapText="1" indent="2"/>
    </xf>
    <xf numFmtId="3" fontId="6" fillId="3" borderId="10" xfId="5" applyNumberFormat="1" applyFont="1" applyFill="1" applyBorder="1" applyAlignment="1">
      <alignment horizontal="right" vertical="top"/>
    </xf>
    <xf numFmtId="0" fontId="5" fillId="9" borderId="11" xfId="5" applyFont="1" applyFill="1" applyBorder="1" applyAlignment="1">
      <alignment horizontal="left" vertical="top" wrapText="1"/>
    </xf>
    <xf numFmtId="0" fontId="6" fillId="3" borderId="11" xfId="5" applyFont="1" applyFill="1" applyBorder="1" applyAlignment="1">
      <alignment horizontal="left" vertical="top" wrapText="1" indent="5"/>
    </xf>
    <xf numFmtId="0" fontId="6" fillId="3" borderId="11" xfId="5" applyFont="1" applyFill="1" applyBorder="1" applyAlignment="1">
      <alignment horizontal="left" vertical="top" wrapText="1" indent="7"/>
    </xf>
    <xf numFmtId="0" fontId="5" fillId="4" borderId="11" xfId="5" applyFont="1" applyFill="1" applyBorder="1" applyAlignment="1">
      <alignment horizontal="left" vertical="top" wrapText="1"/>
    </xf>
    <xf numFmtId="3" fontId="5" fillId="4" borderId="10" xfId="5" applyNumberFormat="1" applyFont="1" applyFill="1" applyBorder="1" applyAlignment="1">
      <alignment horizontal="right" vertical="top" wrapText="1"/>
    </xf>
    <xf numFmtId="0" fontId="7" fillId="9" borderId="11" xfId="5" applyFont="1" applyFill="1" applyBorder="1" applyAlignment="1">
      <alignment horizontal="left" vertical="top" wrapText="1"/>
    </xf>
    <xf numFmtId="0" fontId="6" fillId="3" borderId="12" xfId="5" applyFont="1" applyFill="1" applyBorder="1" applyAlignment="1">
      <alignment horizontal="left" vertical="top" wrapText="1" indent="2"/>
    </xf>
    <xf numFmtId="3" fontId="6" fillId="3" borderId="13" xfId="5" applyNumberFormat="1" applyFont="1" applyFill="1" applyBorder="1" applyAlignment="1">
      <alignment horizontal="right" vertical="top"/>
    </xf>
    <xf numFmtId="3" fontId="6" fillId="0" borderId="0" xfId="0" applyNumberFormat="1" applyFont="1"/>
    <xf numFmtId="164" fontId="8" fillId="4" borderId="6" xfId="0" applyNumberFormat="1" applyFont="1" applyFill="1" applyBorder="1" applyAlignment="1">
      <alignment horizontal="right" vertical="center" wrapText="1"/>
    </xf>
    <xf numFmtId="164" fontId="10" fillId="0" borderId="0" xfId="0" applyNumberFormat="1" applyFont="1"/>
    <xf numFmtId="164" fontId="10" fillId="3" borderId="8" xfId="0" applyNumberFormat="1" applyFont="1" applyFill="1" applyBorder="1" applyAlignment="1">
      <alignment horizontal="right" vertical="center" wrapText="1"/>
    </xf>
    <xf numFmtId="0" fontId="10" fillId="3" borderId="1" xfId="2" applyFont="1" applyFill="1" applyBorder="1" applyAlignment="1">
      <alignment horizontal="left" vertical="top" wrapText="1" indent="7"/>
    </xf>
    <xf numFmtId="164" fontId="10" fillId="3" borderId="6" xfId="2" applyNumberFormat="1" applyFont="1" applyFill="1" applyBorder="1" applyAlignment="1">
      <alignment horizontal="right" vertical="top" wrapText="1"/>
    </xf>
    <xf numFmtId="0" fontId="8" fillId="6" borderId="4" xfId="0" applyFont="1" applyFill="1" applyBorder="1" applyAlignment="1">
      <alignment horizontal="left" vertical="top" wrapText="1"/>
    </xf>
    <xf numFmtId="165" fontId="8" fillId="6" borderId="2" xfId="0" applyNumberFormat="1" applyFont="1" applyFill="1" applyBorder="1"/>
    <xf numFmtId="0" fontId="10" fillId="8" borderId="2" xfId="0" applyFont="1" applyFill="1" applyBorder="1" applyAlignment="1">
      <alignment horizontal="left" vertical="top" wrapText="1"/>
    </xf>
    <xf numFmtId="165" fontId="10" fillId="0" borderId="2" xfId="1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164" fontId="10" fillId="3" borderId="1" xfId="0" applyNumberFormat="1" applyFont="1" applyFill="1" applyBorder="1" applyAlignment="1">
      <alignment horizontal="right"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0" fontId="10" fillId="3" borderId="1" xfId="3" applyFont="1" applyFill="1" applyBorder="1" applyAlignment="1">
      <alignment horizontal="left" vertical="top" wrapText="1" indent="7"/>
    </xf>
    <xf numFmtId="165" fontId="10" fillId="3" borderId="6" xfId="1" applyNumberFormat="1" applyFont="1" applyFill="1" applyBorder="1" applyAlignment="1">
      <alignment horizontal="right" vertical="top" wrapText="1"/>
    </xf>
    <xf numFmtId="165" fontId="8" fillId="6" borderId="2" xfId="1" applyNumberFormat="1" applyFont="1" applyFill="1" applyBorder="1" applyAlignment="1">
      <alignment horizontal="left" vertical="top" wrapText="1"/>
    </xf>
    <xf numFmtId="0" fontId="10" fillId="0" borderId="2" xfId="0" applyFont="1" applyBorder="1"/>
    <xf numFmtId="165" fontId="6" fillId="0" borderId="2" xfId="1" applyNumberFormat="1" applyFont="1" applyFill="1" applyBorder="1" applyAlignment="1">
      <alignment horizontal="right" vertical="top" wrapText="1"/>
    </xf>
    <xf numFmtId="165" fontId="5" fillId="5" borderId="2" xfId="1" applyNumberFormat="1" applyFont="1" applyFill="1" applyBorder="1" applyAlignment="1">
      <alignment horizontal="right" vertical="top" wrapText="1"/>
    </xf>
    <xf numFmtId="165" fontId="6" fillId="0" borderId="3" xfId="1" applyNumberFormat="1" applyFont="1" applyFill="1" applyBorder="1" applyAlignment="1">
      <alignment horizontal="center"/>
    </xf>
    <xf numFmtId="0" fontId="10" fillId="3" borderId="11" xfId="10" applyFont="1" applyFill="1" applyBorder="1" applyAlignment="1">
      <alignment horizontal="left" vertical="top" wrapText="1" indent="2"/>
    </xf>
    <xf numFmtId="3" fontId="10" fillId="3" borderId="10" xfId="10" applyNumberFormat="1" applyFont="1" applyFill="1" applyBorder="1" applyAlignment="1">
      <alignment horizontal="right" vertical="top"/>
    </xf>
    <xf numFmtId="0" fontId="10" fillId="3" borderId="11" xfId="10" applyFont="1" applyFill="1" applyBorder="1" applyAlignment="1">
      <alignment horizontal="left" vertical="top" wrapText="1" indent="5"/>
    </xf>
    <xf numFmtId="0" fontId="8" fillId="4" borderId="11" xfId="10" applyFont="1" applyFill="1" applyBorder="1" applyAlignment="1">
      <alignment horizontal="left" vertical="top" wrapText="1"/>
    </xf>
    <xf numFmtId="3" fontId="8" fillId="4" borderId="10" xfId="10" applyNumberFormat="1" applyFont="1" applyFill="1" applyBorder="1" applyAlignment="1">
      <alignment horizontal="right" vertical="top" wrapText="1"/>
    </xf>
    <xf numFmtId="169" fontId="10" fillId="0" borderId="0" xfId="0" applyNumberFormat="1" applyFont="1"/>
    <xf numFmtId="0" fontId="10" fillId="3" borderId="11" xfId="11" applyFont="1" applyFill="1" applyBorder="1" applyAlignment="1">
      <alignment horizontal="left" vertical="top" wrapText="1" indent="7"/>
    </xf>
    <xf numFmtId="164" fontId="10" fillId="3" borderId="10" xfId="11" applyNumberFormat="1" applyFont="1" applyFill="1" applyBorder="1" applyAlignment="1">
      <alignment horizontal="right" vertical="top" wrapText="1"/>
    </xf>
    <xf numFmtId="165" fontId="8" fillId="5" borderId="2" xfId="1" applyNumberFormat="1" applyFont="1" applyFill="1" applyBorder="1" applyAlignment="1">
      <alignment horizontal="right" vertical="top" wrapText="1"/>
    </xf>
    <xf numFmtId="165" fontId="10" fillId="0" borderId="3" xfId="1" applyNumberFormat="1" applyFont="1" applyFill="1" applyBorder="1" applyAlignment="1">
      <alignment horizontal="center"/>
    </xf>
    <xf numFmtId="168" fontId="6" fillId="0" borderId="2" xfId="1" applyNumberFormat="1" applyFont="1" applyFill="1" applyBorder="1" applyAlignment="1">
      <alignment horizontal="center"/>
    </xf>
    <xf numFmtId="168" fontId="6" fillId="0" borderId="3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top" wrapText="1" indent="3"/>
    </xf>
    <xf numFmtId="164" fontId="6" fillId="3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top" wrapText="1" indent="7"/>
    </xf>
    <xf numFmtId="0" fontId="5" fillId="4" borderId="2" xfId="0" applyFont="1" applyFill="1" applyBorder="1" applyAlignment="1">
      <alignment horizontal="left" vertical="top" wrapText="1"/>
    </xf>
    <xf numFmtId="164" fontId="5" fillId="4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top" wrapText="1" indent="7"/>
    </xf>
    <xf numFmtId="164" fontId="6" fillId="3" borderId="2" xfId="0" applyNumberFormat="1" applyFont="1" applyFill="1" applyBorder="1" applyAlignment="1">
      <alignment horizontal="right" vertical="top" wrapText="1"/>
    </xf>
    <xf numFmtId="164" fontId="5" fillId="6" borderId="2" xfId="0" applyNumberFormat="1" applyFont="1" applyFill="1" applyBorder="1"/>
    <xf numFmtId="0" fontId="14" fillId="6" borderId="0" xfId="0" applyFont="1" applyFill="1"/>
    <xf numFmtId="0" fontId="14" fillId="0" borderId="0" xfId="0" applyFont="1"/>
    <xf numFmtId="0" fontId="15" fillId="0" borderId="0" xfId="0" applyFont="1"/>
    <xf numFmtId="0" fontId="3" fillId="3" borderId="11" xfId="0" applyFont="1" applyFill="1" applyBorder="1" applyAlignment="1">
      <alignment horizontal="left" vertical="top" wrapText="1" indent="2"/>
    </xf>
    <xf numFmtId="164" fontId="3" fillId="3" borderId="10" xfId="0" applyNumberFormat="1" applyFont="1" applyFill="1" applyBorder="1" applyAlignment="1">
      <alignment horizontal="right" vertical="top"/>
    </xf>
    <xf numFmtId="0" fontId="3" fillId="3" borderId="11" xfId="0" applyFont="1" applyFill="1" applyBorder="1" applyAlignment="1">
      <alignment horizontal="left" vertical="top" wrapText="1" indent="5"/>
    </xf>
    <xf numFmtId="0" fontId="3" fillId="3" borderId="11" xfId="0" applyFont="1" applyFill="1" applyBorder="1" applyAlignment="1">
      <alignment horizontal="left" vertical="top" wrapText="1" indent="7"/>
    </xf>
    <xf numFmtId="0" fontId="14" fillId="4" borderId="11" xfId="0" applyFont="1" applyFill="1" applyBorder="1" applyAlignment="1">
      <alignment horizontal="left" vertical="top" wrapText="1"/>
    </xf>
    <xf numFmtId="164" fontId="14" fillId="4" borderId="10" xfId="0" applyNumberFormat="1" applyFont="1" applyFill="1" applyBorder="1" applyAlignment="1">
      <alignment horizontal="right" vertical="top" wrapText="1"/>
    </xf>
    <xf numFmtId="0" fontId="3" fillId="3" borderId="12" xfId="0" applyFont="1" applyFill="1" applyBorder="1" applyAlignment="1">
      <alignment horizontal="left" vertical="top" wrapText="1" indent="2"/>
    </xf>
    <xf numFmtId="164" fontId="3" fillId="3" borderId="13" xfId="0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left" vertical="top" wrapText="1" indent="7"/>
    </xf>
    <xf numFmtId="165" fontId="3" fillId="0" borderId="2" xfId="1" applyNumberFormat="1" applyFont="1" applyBorder="1"/>
    <xf numFmtId="0" fontId="14" fillId="6" borderId="2" xfId="0" applyFont="1" applyFill="1" applyBorder="1" applyAlignment="1">
      <alignment horizontal="left" vertical="top" wrapText="1"/>
    </xf>
    <xf numFmtId="169" fontId="3" fillId="0" borderId="0" xfId="0" applyNumberFormat="1" applyFont="1"/>
    <xf numFmtId="0" fontId="3" fillId="8" borderId="2" xfId="0" applyFont="1" applyFill="1" applyBorder="1" applyAlignment="1">
      <alignment horizontal="left" vertical="top" wrapText="1"/>
    </xf>
    <xf numFmtId="165" fontId="3" fillId="0" borderId="2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165" fontId="14" fillId="6" borderId="2" xfId="0" applyNumberFormat="1" applyFont="1" applyFill="1" applyBorder="1"/>
    <xf numFmtId="0" fontId="6" fillId="8" borderId="11" xfId="7" applyFont="1" applyFill="1" applyBorder="1" applyAlignment="1">
      <alignment horizontal="left" vertical="top" wrapText="1" indent="3"/>
    </xf>
    <xf numFmtId="164" fontId="6" fillId="3" borderId="10" xfId="7" applyNumberFormat="1" applyFont="1" applyFill="1" applyBorder="1" applyAlignment="1">
      <alignment horizontal="right" vertical="center" wrapText="1"/>
    </xf>
    <xf numFmtId="0" fontId="6" fillId="8" borderId="11" xfId="7" applyFont="1" applyFill="1" applyBorder="1" applyAlignment="1">
      <alignment horizontal="left" vertical="top" wrapText="1" indent="7"/>
    </xf>
    <xf numFmtId="0" fontId="5" fillId="4" borderId="11" xfId="7" applyFont="1" applyFill="1" applyBorder="1" applyAlignment="1">
      <alignment horizontal="left" vertical="top" wrapText="1"/>
    </xf>
    <xf numFmtId="164" fontId="5" fillId="4" borderId="10" xfId="7" applyNumberFormat="1" applyFont="1" applyFill="1" applyBorder="1" applyAlignment="1">
      <alignment horizontal="right" vertical="center" wrapText="1"/>
    </xf>
    <xf numFmtId="0" fontId="6" fillId="8" borderId="12" xfId="7" applyFont="1" applyFill="1" applyBorder="1" applyAlignment="1">
      <alignment horizontal="left" vertical="top" wrapText="1" indent="3"/>
    </xf>
    <xf numFmtId="164" fontId="6" fillId="3" borderId="13" xfId="7" applyNumberFormat="1" applyFont="1" applyFill="1" applyBorder="1" applyAlignment="1">
      <alignment horizontal="right" vertical="center" wrapText="1"/>
    </xf>
    <xf numFmtId="0" fontId="5" fillId="7" borderId="2" xfId="9" applyFont="1" applyFill="1" applyBorder="1" applyAlignment="1">
      <alignment horizontal="left" vertical="top" wrapText="1"/>
    </xf>
    <xf numFmtId="171" fontId="7" fillId="9" borderId="2" xfId="0" applyNumberFormat="1" applyFont="1" applyFill="1" applyBorder="1"/>
    <xf numFmtId="0" fontId="6" fillId="3" borderId="2" xfId="9" applyFont="1" applyFill="1" applyBorder="1" applyAlignment="1">
      <alignment horizontal="left" vertical="top" wrapText="1" indent="3"/>
    </xf>
    <xf numFmtId="171" fontId="6" fillId="0" borderId="2" xfId="0" applyNumberFormat="1" applyFont="1" applyBorder="1"/>
    <xf numFmtId="171" fontId="17" fillId="0" borderId="2" xfId="0" applyNumberFormat="1" applyFont="1" applyBorder="1"/>
    <xf numFmtId="0" fontId="6" fillId="0" borderId="2" xfId="0" applyFont="1" applyFill="1" applyBorder="1"/>
    <xf numFmtId="0" fontId="17" fillId="0" borderId="2" xfId="0" applyFont="1" applyFill="1" applyBorder="1"/>
    <xf numFmtId="0" fontId="6" fillId="0" borderId="2" xfId="0" applyFont="1" applyBorder="1"/>
    <xf numFmtId="171" fontId="6" fillId="0" borderId="2" xfId="0" applyNumberFormat="1" applyFont="1" applyFill="1" applyBorder="1"/>
    <xf numFmtId="0" fontId="6" fillId="0" borderId="2" xfId="0" applyFont="1" applyFill="1" applyBorder="1" applyAlignment="1">
      <alignment horizontal="left" indent="2"/>
    </xf>
    <xf numFmtId="171" fontId="17" fillId="0" borderId="2" xfId="0" applyNumberFormat="1" applyFont="1" applyFill="1" applyBorder="1"/>
    <xf numFmtId="170" fontId="6" fillId="0" borderId="2" xfId="0" applyNumberFormat="1" applyFont="1" applyBorder="1"/>
    <xf numFmtId="0" fontId="5" fillId="9" borderId="2" xfId="0" applyFont="1" applyFill="1" applyBorder="1" applyAlignment="1">
      <alignment horizontal="left" vertical="top" wrapText="1"/>
    </xf>
    <xf numFmtId="0" fontId="10" fillId="3" borderId="2" xfId="8" applyFont="1" applyFill="1" applyBorder="1" applyAlignment="1">
      <alignment horizontal="left" vertical="top" wrapText="1" indent="2"/>
    </xf>
    <xf numFmtId="3" fontId="10" fillId="3" borderId="2" xfId="8" applyNumberFormat="1" applyFont="1" applyFill="1" applyBorder="1" applyAlignment="1">
      <alignment horizontal="right" vertical="top"/>
    </xf>
    <xf numFmtId="0" fontId="10" fillId="3" borderId="2" xfId="8" applyFont="1" applyFill="1" applyBorder="1" applyAlignment="1">
      <alignment horizontal="left" vertical="top" wrapText="1" indent="5"/>
    </xf>
    <xf numFmtId="0" fontId="10" fillId="3" borderId="2" xfId="8" applyFont="1" applyFill="1" applyBorder="1" applyAlignment="1">
      <alignment horizontal="left" vertical="top" wrapText="1" indent="7"/>
    </xf>
    <xf numFmtId="0" fontId="8" fillId="4" borderId="2" xfId="7" applyFont="1" applyFill="1" applyBorder="1" applyAlignment="1">
      <alignment horizontal="left" vertical="top" wrapText="1"/>
    </xf>
    <xf numFmtId="164" fontId="8" fillId="4" borderId="2" xfId="7" applyNumberFormat="1" applyFont="1" applyFill="1" applyBorder="1" applyAlignment="1">
      <alignment horizontal="right" vertical="center" wrapText="1"/>
    </xf>
    <xf numFmtId="164" fontId="10" fillId="3" borderId="2" xfId="8" applyNumberFormat="1" applyFont="1" applyFill="1" applyBorder="1" applyAlignment="1">
      <alignment horizontal="right" vertical="top"/>
    </xf>
    <xf numFmtId="0" fontId="10" fillId="3" borderId="2" xfId="9" applyFont="1" applyFill="1" applyBorder="1" applyAlignment="1">
      <alignment horizontal="left" vertical="top" wrapText="1" indent="6"/>
    </xf>
    <xf numFmtId="164" fontId="10" fillId="3" borderId="2" xfId="9" applyNumberFormat="1" applyFont="1" applyFill="1" applyBorder="1" applyAlignment="1">
      <alignment horizontal="right" vertical="top" wrapText="1"/>
    </xf>
    <xf numFmtId="165" fontId="10" fillId="0" borderId="2" xfId="1" applyNumberFormat="1" applyFont="1" applyFill="1" applyBorder="1" applyAlignment="1">
      <alignment horizontal="left" indent="8"/>
    </xf>
    <xf numFmtId="165" fontId="10" fillId="0" borderId="3" xfId="1" applyNumberFormat="1" applyFont="1" applyFill="1" applyBorder="1" applyAlignment="1">
      <alignment horizontal="left" indent="8"/>
    </xf>
    <xf numFmtId="0" fontId="10" fillId="3" borderId="2" xfId="7" applyFont="1" applyFill="1" applyBorder="1" applyAlignment="1">
      <alignment horizontal="left" vertical="top" wrapText="1" indent="2"/>
    </xf>
    <xf numFmtId="164" fontId="10" fillId="3" borderId="2" xfId="7" applyNumberFormat="1" applyFont="1" applyFill="1" applyBorder="1" applyAlignment="1">
      <alignment horizontal="right" vertical="top"/>
    </xf>
    <xf numFmtId="0" fontId="10" fillId="3" borderId="2" xfId="7" applyFont="1" applyFill="1" applyBorder="1" applyAlignment="1">
      <alignment horizontal="left" vertical="top" wrapText="1" indent="5"/>
    </xf>
    <xf numFmtId="0" fontId="10" fillId="3" borderId="2" xfId="7" applyFont="1" applyFill="1" applyBorder="1" applyAlignment="1">
      <alignment horizontal="left" vertical="top" wrapText="1" indent="7"/>
    </xf>
    <xf numFmtId="164" fontId="8" fillId="4" borderId="2" xfId="7" applyNumberFormat="1" applyFont="1" applyFill="1" applyBorder="1" applyAlignment="1">
      <alignment horizontal="right" vertical="top" wrapText="1"/>
    </xf>
    <xf numFmtId="0" fontId="8" fillId="7" borderId="2" xfId="4" applyFont="1" applyFill="1" applyBorder="1" applyAlignment="1">
      <alignment horizontal="left" vertical="top" wrapText="1"/>
    </xf>
    <xf numFmtId="164" fontId="8" fillId="7" borderId="2" xfId="4" applyNumberFormat="1" applyFont="1" applyFill="1" applyBorder="1" applyAlignment="1">
      <alignment horizontal="right" vertical="top" wrapText="1"/>
    </xf>
    <xf numFmtId="0" fontId="10" fillId="3" borderId="2" xfId="4" applyFont="1" applyFill="1" applyBorder="1" applyAlignment="1">
      <alignment horizontal="left" vertical="top" wrapText="1" indent="7"/>
    </xf>
    <xf numFmtId="164" fontId="10" fillId="3" borderId="2" xfId="4" applyNumberFormat="1" applyFont="1" applyFill="1" applyBorder="1" applyAlignment="1">
      <alignment horizontal="right" vertical="top" wrapText="1"/>
    </xf>
    <xf numFmtId="164" fontId="10" fillId="3" borderId="2" xfId="12" applyNumberFormat="1" applyFont="1" applyFill="1" applyBorder="1" applyAlignment="1">
      <alignment horizontal="right" vertical="center" wrapText="1"/>
    </xf>
    <xf numFmtId="0" fontId="19" fillId="8" borderId="2" xfId="5" applyFont="1" applyFill="1" applyBorder="1" applyAlignment="1">
      <alignment horizontal="left" vertical="top" wrapText="1" indent="3"/>
    </xf>
    <xf numFmtId="164" fontId="19" fillId="3" borderId="2" xfId="5" applyNumberFormat="1" applyFont="1" applyFill="1" applyBorder="1" applyAlignment="1">
      <alignment horizontal="right" vertical="center" wrapText="1"/>
    </xf>
    <xf numFmtId="0" fontId="19" fillId="8" borderId="2" xfId="5" applyFont="1" applyFill="1" applyBorder="1" applyAlignment="1">
      <alignment horizontal="left" vertical="top" wrapText="1" indent="7"/>
    </xf>
    <xf numFmtId="0" fontId="5" fillId="4" borderId="2" xfId="7" applyFont="1" applyFill="1" applyBorder="1" applyAlignment="1">
      <alignment horizontal="left" vertical="top" wrapText="1"/>
    </xf>
    <xf numFmtId="164" fontId="5" fillId="4" borderId="2" xfId="7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19" fillId="0" borderId="0" xfId="0" applyFont="1"/>
    <xf numFmtId="0" fontId="19" fillId="3" borderId="2" xfId="7" applyFont="1" applyFill="1" applyBorder="1" applyAlignment="1">
      <alignment horizontal="left" vertical="top" wrapText="1" indent="7"/>
    </xf>
    <xf numFmtId="164" fontId="19" fillId="3" borderId="2" xfId="7" applyNumberFormat="1" applyFont="1" applyFill="1" applyBorder="1" applyAlignment="1">
      <alignment horizontal="right" vertical="top" wrapText="1"/>
    </xf>
    <xf numFmtId="169" fontId="6" fillId="0" borderId="0" xfId="0" applyNumberFormat="1" applyFont="1"/>
    <xf numFmtId="167" fontId="10" fillId="0" borderId="0" xfId="0" applyNumberFormat="1" applyFont="1"/>
    <xf numFmtId="167" fontId="10" fillId="0" borderId="2" xfId="1" applyNumberFormat="1" applyFont="1" applyFill="1" applyBorder="1" applyAlignment="1">
      <alignment horizontal="center"/>
    </xf>
    <xf numFmtId="166" fontId="10" fillId="0" borderId="0" xfId="0" applyNumberFormat="1" applyFont="1"/>
    <xf numFmtId="165" fontId="10" fillId="0" borderId="0" xfId="1" applyNumberFormat="1" applyFont="1"/>
    <xf numFmtId="0" fontId="20" fillId="0" borderId="0" xfId="0" applyFont="1"/>
    <xf numFmtId="165" fontId="10" fillId="0" borderId="0" xfId="0" applyNumberFormat="1" applyFont="1"/>
    <xf numFmtId="165" fontId="10" fillId="8" borderId="2" xfId="1" applyNumberFormat="1" applyFont="1" applyFill="1" applyBorder="1" applyAlignment="1">
      <alignment horizontal="center"/>
    </xf>
    <xf numFmtId="165" fontId="10" fillId="8" borderId="3" xfId="1" applyNumberFormat="1" applyFont="1" applyFill="1" applyBorder="1" applyAlignment="1">
      <alignment horizontal="center"/>
    </xf>
    <xf numFmtId="0" fontId="8" fillId="10" borderId="4" xfId="0" applyFont="1" applyFill="1" applyBorder="1" applyAlignment="1">
      <alignment horizontal="left" vertical="top" wrapText="1"/>
    </xf>
    <xf numFmtId="0" fontId="8" fillId="10" borderId="2" xfId="0" applyFont="1" applyFill="1" applyBorder="1" applyAlignment="1">
      <alignment horizontal="center" vertical="top" wrapText="1"/>
    </xf>
    <xf numFmtId="164" fontId="8" fillId="9" borderId="7" xfId="0" applyNumberFormat="1" applyFont="1" applyFill="1" applyBorder="1" applyAlignment="1">
      <alignment horizontal="right" vertical="center" wrapText="1"/>
    </xf>
    <xf numFmtId="164" fontId="8" fillId="9" borderId="6" xfId="0" applyNumberFormat="1" applyFont="1" applyFill="1" applyBorder="1" applyAlignment="1">
      <alignment horizontal="right" vertical="center" wrapText="1"/>
    </xf>
    <xf numFmtId="0" fontId="8" fillId="9" borderId="11" xfId="0" applyFont="1" applyFill="1" applyBorder="1" applyAlignment="1">
      <alignment horizontal="left" vertical="top" wrapText="1"/>
    </xf>
    <xf numFmtId="0" fontId="10" fillId="8" borderId="11" xfId="0" applyFont="1" applyFill="1" applyBorder="1" applyAlignment="1">
      <alignment horizontal="left" vertical="top" wrapText="1" indent="3"/>
    </xf>
    <xf numFmtId="0" fontId="10" fillId="8" borderId="11" xfId="0" applyFont="1" applyFill="1" applyBorder="1" applyAlignment="1">
      <alignment horizontal="left" vertical="top" wrapText="1" indent="7"/>
    </xf>
    <xf numFmtId="0" fontId="8" fillId="4" borderId="11" xfId="0" applyFont="1" applyFill="1" applyBorder="1" applyAlignment="1">
      <alignment horizontal="left" vertical="top" wrapText="1"/>
    </xf>
    <xf numFmtId="0" fontId="10" fillId="8" borderId="12" xfId="0" applyFont="1" applyFill="1" applyBorder="1" applyAlignment="1">
      <alignment horizontal="left" vertical="top" wrapText="1" indent="3"/>
    </xf>
    <xf numFmtId="0" fontId="8" fillId="9" borderId="1" xfId="2" applyFont="1" applyFill="1" applyBorder="1" applyAlignment="1">
      <alignment horizontal="left" vertical="top" wrapText="1"/>
    </xf>
    <xf numFmtId="164" fontId="8" fillId="9" borderId="6" xfId="2" applyNumberFormat="1" applyFont="1" applyFill="1" applyBorder="1" applyAlignment="1">
      <alignment horizontal="right" vertical="top" wrapText="1"/>
    </xf>
    <xf numFmtId="0" fontId="8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167" fontId="8" fillId="5" borderId="2" xfId="1" applyNumberFormat="1" applyFont="1" applyFill="1" applyBorder="1" applyAlignment="1">
      <alignment horizontal="center"/>
    </xf>
    <xf numFmtId="165" fontId="8" fillId="5" borderId="2" xfId="0" applyNumberFormat="1" applyFont="1" applyFill="1" applyBorder="1"/>
    <xf numFmtId="0" fontId="8" fillId="11" borderId="2" xfId="0" applyFont="1" applyFill="1" applyBorder="1" applyAlignment="1">
      <alignment horizontal="center" vertical="top" wrapText="1"/>
    </xf>
    <xf numFmtId="0" fontId="8" fillId="11" borderId="2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top" wrapText="1"/>
    </xf>
    <xf numFmtId="169" fontId="8" fillId="5" borderId="2" xfId="0" applyNumberFormat="1" applyFont="1" applyFill="1" applyBorder="1" applyAlignment="1">
      <alignment horizontal="right" vertical="top" wrapText="1"/>
    </xf>
    <xf numFmtId="0" fontId="8" fillId="11" borderId="4" xfId="0" applyFont="1" applyFill="1" applyBorder="1" applyAlignment="1">
      <alignment horizontal="left" vertical="top" wrapText="1"/>
    </xf>
    <xf numFmtId="0" fontId="8" fillId="11" borderId="2" xfId="0" applyFont="1" applyFill="1" applyBorder="1" applyAlignment="1">
      <alignment horizontal="left" vertical="top" wrapText="1"/>
    </xf>
    <xf numFmtId="0" fontId="10" fillId="11" borderId="0" xfId="0" applyFont="1" applyFill="1"/>
    <xf numFmtId="0" fontId="8" fillId="11" borderId="9" xfId="0" applyFont="1" applyFill="1" applyBorder="1" applyAlignment="1">
      <alignment horizontal="left" vertical="top" wrapText="1"/>
    </xf>
    <xf numFmtId="0" fontId="8" fillId="11" borderId="3" xfId="0" applyFont="1" applyFill="1" applyBorder="1" applyAlignment="1">
      <alignment horizontal="center" vertical="top" wrapText="1"/>
    </xf>
    <xf numFmtId="0" fontId="10" fillId="6" borderId="2" xfId="0" applyFont="1" applyFill="1" applyBorder="1"/>
    <xf numFmtId="0" fontId="10" fillId="6" borderId="0" xfId="0" applyFont="1" applyFill="1"/>
    <xf numFmtId="164" fontId="8" fillId="9" borderId="1" xfId="0" applyNumberFormat="1" applyFont="1" applyFill="1" applyBorder="1" applyAlignment="1">
      <alignment horizontal="right" vertical="center" wrapText="1"/>
    </xf>
    <xf numFmtId="0" fontId="8" fillId="9" borderId="1" xfId="3" applyFont="1" applyFill="1" applyBorder="1" applyAlignment="1">
      <alignment horizontal="left" vertical="top" wrapText="1"/>
    </xf>
    <xf numFmtId="0" fontId="10" fillId="9" borderId="0" xfId="0" applyFont="1" applyFill="1"/>
    <xf numFmtId="165" fontId="8" fillId="9" borderId="5" xfId="1" applyNumberFormat="1" applyFont="1" applyFill="1" applyBorder="1" applyAlignment="1">
      <alignment horizontal="right" vertical="top" wrapText="1"/>
    </xf>
    <xf numFmtId="165" fontId="8" fillId="9" borderId="6" xfId="1" applyNumberFormat="1" applyFont="1" applyFill="1" applyBorder="1" applyAlignment="1">
      <alignment horizontal="right" vertical="top" wrapText="1"/>
    </xf>
    <xf numFmtId="0" fontId="8" fillId="9" borderId="30" xfId="0" applyFont="1" applyFill="1" applyBorder="1" applyAlignment="1">
      <alignment horizontal="left" vertical="top" wrapText="1"/>
    </xf>
    <xf numFmtId="164" fontId="8" fillId="9" borderId="31" xfId="0" applyNumberFormat="1" applyFont="1" applyFill="1" applyBorder="1" applyAlignment="1">
      <alignment horizontal="right" vertical="center" wrapText="1"/>
    </xf>
    <xf numFmtId="164" fontId="8" fillId="9" borderId="32" xfId="0" applyNumberFormat="1" applyFont="1" applyFill="1" applyBorder="1" applyAlignment="1">
      <alignment horizontal="right" vertical="center" wrapText="1"/>
    </xf>
    <xf numFmtId="164" fontId="10" fillId="3" borderId="10" xfId="0" applyNumberFormat="1" applyFont="1" applyFill="1" applyBorder="1" applyAlignment="1">
      <alignment horizontal="right" vertical="center" wrapText="1"/>
    </xf>
    <xf numFmtId="164" fontId="8" fillId="9" borderId="10" xfId="0" applyNumberFormat="1" applyFont="1" applyFill="1" applyBorder="1" applyAlignment="1">
      <alignment horizontal="right" vertical="center" wrapText="1"/>
    </xf>
    <xf numFmtId="164" fontId="8" fillId="4" borderId="10" xfId="0" applyNumberFormat="1" applyFont="1" applyFill="1" applyBorder="1" applyAlignment="1">
      <alignment horizontal="right" vertical="center" wrapText="1"/>
    </xf>
    <xf numFmtId="164" fontId="10" fillId="3" borderId="33" xfId="0" applyNumberFormat="1" applyFont="1" applyFill="1" applyBorder="1" applyAlignment="1">
      <alignment horizontal="right" vertical="center" wrapText="1"/>
    </xf>
    <xf numFmtId="164" fontId="10" fillId="3" borderId="13" xfId="0" applyNumberFormat="1" applyFont="1" applyFill="1" applyBorder="1" applyAlignment="1">
      <alignment horizontal="right" vertical="center" wrapText="1"/>
    </xf>
    <xf numFmtId="0" fontId="5" fillId="9" borderId="11" xfId="0" applyFont="1" applyFill="1" applyBorder="1" applyAlignment="1">
      <alignment horizontal="left" vertical="top" wrapText="1"/>
    </xf>
    <xf numFmtId="164" fontId="5" fillId="9" borderId="10" xfId="0" applyNumberFormat="1" applyFont="1" applyFill="1" applyBorder="1" applyAlignment="1">
      <alignment horizontal="right" vertical="center" wrapText="1"/>
    </xf>
    <xf numFmtId="0" fontId="5" fillId="9" borderId="2" xfId="2" applyFont="1" applyFill="1" applyBorder="1" applyAlignment="1">
      <alignment horizontal="left" vertical="top" wrapText="1"/>
    </xf>
    <xf numFmtId="165" fontId="5" fillId="9" borderId="2" xfId="1" applyNumberFormat="1" applyFont="1" applyFill="1" applyBorder="1" applyAlignment="1">
      <alignment horizontal="right" vertical="top" wrapText="1"/>
    </xf>
    <xf numFmtId="0" fontId="5" fillId="9" borderId="2" xfId="4" applyFont="1" applyFill="1" applyBorder="1" applyAlignment="1">
      <alignment horizontal="left" vertical="top" wrapText="1"/>
    </xf>
    <xf numFmtId="0" fontId="5" fillId="11" borderId="4" xfId="0" applyFont="1" applyFill="1" applyBorder="1" applyAlignment="1">
      <alignment horizontal="left" vertical="top" wrapText="1"/>
    </xf>
    <xf numFmtId="0" fontId="5" fillId="11" borderId="2" xfId="0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left" vertical="top" wrapText="1"/>
    </xf>
    <xf numFmtId="0" fontId="5" fillId="5" borderId="2" xfId="4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165" fontId="5" fillId="5" borderId="2" xfId="0" applyNumberFormat="1" applyFont="1" applyFill="1" applyBorder="1"/>
    <xf numFmtId="0" fontId="8" fillId="5" borderId="2" xfId="4" applyFont="1" applyFill="1" applyBorder="1" applyAlignment="1">
      <alignment horizontal="left" vertical="top" wrapText="1"/>
    </xf>
    <xf numFmtId="0" fontId="13" fillId="11" borderId="4" xfId="0" applyFont="1" applyFill="1" applyBorder="1" applyAlignment="1">
      <alignment horizontal="left" vertical="top" wrapText="1"/>
    </xf>
    <xf numFmtId="0" fontId="13" fillId="11" borderId="2" xfId="0" applyFont="1" applyFill="1" applyBorder="1" applyAlignment="1">
      <alignment horizontal="center" vertical="top" wrapText="1"/>
    </xf>
    <xf numFmtId="3" fontId="13" fillId="9" borderId="10" xfId="10" applyNumberFormat="1" applyFont="1" applyFill="1" applyBorder="1" applyAlignment="1">
      <alignment horizontal="right" vertical="top" wrapText="1"/>
    </xf>
    <xf numFmtId="3" fontId="8" fillId="9" borderId="10" xfId="10" applyNumberFormat="1" applyFont="1" applyFill="1" applyBorder="1" applyAlignment="1">
      <alignment horizontal="right" vertical="top" wrapText="1"/>
    </xf>
    <xf numFmtId="3" fontId="8" fillId="9" borderId="13" xfId="10" applyNumberFormat="1" applyFont="1" applyFill="1" applyBorder="1" applyAlignment="1">
      <alignment horizontal="right" vertical="top" wrapText="1"/>
    </xf>
    <xf numFmtId="0" fontId="8" fillId="9" borderId="11" xfId="11" applyFont="1" applyFill="1" applyBorder="1" applyAlignment="1">
      <alignment horizontal="left" vertical="top" wrapText="1"/>
    </xf>
    <xf numFmtId="164" fontId="8" fillId="9" borderId="10" xfId="11" applyNumberFormat="1" applyFont="1" applyFill="1" applyBorder="1" applyAlignment="1">
      <alignment horizontal="right" vertical="top" wrapText="1"/>
    </xf>
    <xf numFmtId="0" fontId="8" fillId="9" borderId="12" xfId="0" applyFont="1" applyFill="1" applyBorder="1" applyAlignment="1">
      <alignment horizontal="left" vertical="top" wrapText="1"/>
    </xf>
    <xf numFmtId="3" fontId="5" fillId="9" borderId="15" xfId="5" applyNumberFormat="1" applyFont="1" applyFill="1" applyBorder="1" applyAlignment="1">
      <alignment horizontal="right" vertical="top" wrapText="1"/>
    </xf>
    <xf numFmtId="3" fontId="5" fillId="9" borderId="10" xfId="5" applyNumberFormat="1" applyFont="1" applyFill="1" applyBorder="1" applyAlignment="1">
      <alignment horizontal="right" vertical="top" wrapText="1"/>
    </xf>
    <xf numFmtId="3" fontId="7" fillId="9" borderId="10" xfId="5" applyNumberFormat="1" applyFont="1" applyFill="1" applyBorder="1" applyAlignment="1">
      <alignment horizontal="right" vertical="top" wrapText="1"/>
    </xf>
    <xf numFmtId="0" fontId="7" fillId="11" borderId="4" xfId="5" applyFont="1" applyFill="1" applyBorder="1" applyAlignment="1">
      <alignment horizontal="center" vertical="top" wrapText="1"/>
    </xf>
    <xf numFmtId="0" fontId="7" fillId="11" borderId="16" xfId="5" applyFont="1" applyFill="1" applyBorder="1" applyAlignment="1">
      <alignment horizontal="center" vertical="center" wrapText="1"/>
    </xf>
    <xf numFmtId="168" fontId="5" fillId="5" borderId="2" xfId="0" applyNumberFormat="1" applyFont="1" applyFill="1" applyBorder="1"/>
    <xf numFmtId="3" fontId="5" fillId="9" borderId="2" xfId="4" applyNumberFormat="1" applyFont="1" applyFill="1" applyBorder="1" applyAlignment="1">
      <alignment horizontal="right" vertical="top" wrapText="1"/>
    </xf>
    <xf numFmtId="3" fontId="6" fillId="3" borderId="2" xfId="4" applyNumberFormat="1" applyFont="1" applyFill="1" applyBorder="1" applyAlignment="1">
      <alignment horizontal="right" vertical="top" wrapText="1"/>
    </xf>
    <xf numFmtId="3" fontId="5" fillId="5" borderId="2" xfId="4" applyNumberFormat="1" applyFont="1" applyFill="1" applyBorder="1" applyAlignment="1">
      <alignment horizontal="right" vertical="top" wrapText="1"/>
    </xf>
    <xf numFmtId="0" fontId="7" fillId="11" borderId="2" xfId="0" applyFont="1" applyFill="1" applyBorder="1" applyAlignment="1">
      <alignment horizontal="left" vertical="top" wrapText="1"/>
    </xf>
    <xf numFmtId="0" fontId="7" fillId="11" borderId="2" xfId="0" applyFont="1" applyFill="1" applyBorder="1" applyAlignment="1">
      <alignment horizontal="center" vertical="center" wrapText="1"/>
    </xf>
    <xf numFmtId="164" fontId="5" fillId="9" borderId="2" xfId="0" applyNumberFormat="1" applyFont="1" applyFill="1" applyBorder="1" applyAlignment="1">
      <alignment horizontal="right" vertical="center" wrapText="1"/>
    </xf>
    <xf numFmtId="164" fontId="5" fillId="9" borderId="2" xfId="0" applyNumberFormat="1" applyFont="1" applyFill="1" applyBorder="1" applyAlignment="1">
      <alignment horizontal="right" vertical="top" wrapText="1"/>
    </xf>
    <xf numFmtId="0" fontId="16" fillId="11" borderId="4" xfId="0" applyFont="1" applyFill="1" applyBorder="1" applyAlignment="1">
      <alignment horizontal="center" vertical="top" wrapText="1"/>
    </xf>
    <xf numFmtId="0" fontId="16" fillId="11" borderId="16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left" vertical="top" wrapText="1"/>
    </xf>
    <xf numFmtId="0" fontId="16" fillId="11" borderId="2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left" vertical="top" wrapText="1"/>
    </xf>
    <xf numFmtId="0" fontId="14" fillId="11" borderId="2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left" vertical="top" wrapText="1"/>
    </xf>
    <xf numFmtId="164" fontId="14" fillId="9" borderId="15" xfId="0" applyNumberFormat="1" applyFont="1" applyFill="1" applyBorder="1" applyAlignment="1">
      <alignment horizontal="right" vertical="top" wrapText="1"/>
    </xf>
    <xf numFmtId="0" fontId="14" fillId="9" borderId="11" xfId="0" applyFont="1" applyFill="1" applyBorder="1" applyAlignment="1">
      <alignment horizontal="left" vertical="top" wrapText="1"/>
    </xf>
    <xf numFmtId="164" fontId="14" fillId="9" borderId="10" xfId="0" applyNumberFormat="1" applyFont="1" applyFill="1" applyBorder="1" applyAlignment="1">
      <alignment horizontal="right" vertical="top" wrapText="1"/>
    </xf>
    <xf numFmtId="0" fontId="14" fillId="9" borderId="2" xfId="0" applyFont="1" applyFill="1" applyBorder="1" applyAlignment="1">
      <alignment horizontal="left" vertical="top" wrapText="1"/>
    </xf>
    <xf numFmtId="165" fontId="14" fillId="9" borderId="2" xfId="1" applyNumberFormat="1" applyFont="1" applyFill="1" applyBorder="1" applyAlignment="1">
      <alignment horizontal="right" vertical="top" wrapText="1"/>
    </xf>
    <xf numFmtId="0" fontId="14" fillId="5" borderId="2" xfId="0" applyFont="1" applyFill="1" applyBorder="1" applyAlignment="1">
      <alignment horizontal="left" vertical="top" wrapText="1"/>
    </xf>
    <xf numFmtId="165" fontId="14" fillId="5" borderId="2" xfId="1" applyNumberFormat="1" applyFont="1" applyFill="1" applyBorder="1"/>
    <xf numFmtId="0" fontId="7" fillId="11" borderId="4" xfId="7" applyFont="1" applyFill="1" applyBorder="1" applyAlignment="1">
      <alignment horizontal="center" vertical="top" wrapText="1"/>
    </xf>
    <xf numFmtId="0" fontId="7" fillId="11" borderId="16" xfId="7" applyFont="1" applyFill="1" applyBorder="1" applyAlignment="1">
      <alignment horizontal="center" vertical="center" wrapText="1"/>
    </xf>
    <xf numFmtId="0" fontId="7" fillId="5" borderId="2" xfId="0" applyFont="1" applyFill="1" applyBorder="1"/>
    <xf numFmtId="171" fontId="7" fillId="5" borderId="2" xfId="0" applyNumberFormat="1" applyFont="1" applyFill="1" applyBorder="1"/>
    <xf numFmtId="0" fontId="5" fillId="9" borderId="2" xfId="9" applyFont="1" applyFill="1" applyBorder="1" applyAlignment="1">
      <alignment horizontal="left" vertical="top" wrapText="1"/>
    </xf>
    <xf numFmtId="0" fontId="5" fillId="9" borderId="14" xfId="7" applyFont="1" applyFill="1" applyBorder="1" applyAlignment="1">
      <alignment horizontal="left" vertical="top" wrapText="1"/>
    </xf>
    <xf numFmtId="164" fontId="5" fillId="9" borderId="15" xfId="7" applyNumberFormat="1" applyFont="1" applyFill="1" applyBorder="1" applyAlignment="1">
      <alignment horizontal="right" vertical="center" wrapText="1"/>
    </xf>
    <xf numFmtId="0" fontId="5" fillId="9" borderId="11" xfId="7" applyFont="1" applyFill="1" applyBorder="1" applyAlignment="1">
      <alignment horizontal="left" vertical="top" wrapText="1"/>
    </xf>
    <xf numFmtId="164" fontId="5" fillId="9" borderId="10" xfId="7" applyNumberFormat="1" applyFont="1" applyFill="1" applyBorder="1" applyAlignment="1">
      <alignment horizontal="right" vertical="center" wrapText="1"/>
    </xf>
    <xf numFmtId="0" fontId="8" fillId="9" borderId="2" xfId="7" applyFont="1" applyFill="1" applyBorder="1" applyAlignment="1">
      <alignment horizontal="left" vertical="top" wrapText="1"/>
    </xf>
    <xf numFmtId="164" fontId="8" fillId="9" borderId="2" xfId="7" applyNumberFormat="1" applyFont="1" applyFill="1" applyBorder="1" applyAlignment="1">
      <alignment horizontal="right" vertical="center" wrapText="1"/>
    </xf>
    <xf numFmtId="0" fontId="8" fillId="9" borderId="2" xfId="9" applyFont="1" applyFill="1" applyBorder="1" applyAlignment="1">
      <alignment horizontal="left" vertical="top" wrapText="1"/>
    </xf>
    <xf numFmtId="164" fontId="8" fillId="9" borderId="2" xfId="9" applyNumberFormat="1" applyFont="1" applyFill="1" applyBorder="1" applyAlignment="1">
      <alignment horizontal="right" vertical="top" wrapText="1"/>
    </xf>
    <xf numFmtId="0" fontId="8" fillId="5" borderId="2" xfId="9" applyFont="1" applyFill="1" applyBorder="1" applyAlignment="1">
      <alignment horizontal="left" vertical="top" wrapText="1"/>
    </xf>
    <xf numFmtId="164" fontId="8" fillId="5" borderId="2" xfId="9" applyNumberFormat="1" applyFont="1" applyFill="1" applyBorder="1" applyAlignment="1">
      <alignment horizontal="right" vertical="top" wrapText="1"/>
    </xf>
    <xf numFmtId="0" fontId="13" fillId="11" borderId="2" xfId="0" applyFont="1" applyFill="1" applyBorder="1" applyAlignment="1">
      <alignment horizontal="left" vertical="top" wrapText="1"/>
    </xf>
    <xf numFmtId="0" fontId="13" fillId="11" borderId="2" xfId="7" applyFont="1" applyFill="1" applyBorder="1" applyAlignment="1">
      <alignment horizontal="center" vertical="top" wrapText="1"/>
    </xf>
    <xf numFmtId="0" fontId="13" fillId="11" borderId="2" xfId="7" applyFont="1" applyFill="1" applyBorder="1" applyAlignment="1">
      <alignment horizontal="center" vertical="center" wrapText="1"/>
    </xf>
    <xf numFmtId="0" fontId="8" fillId="9" borderId="2" xfId="4" applyFont="1" applyFill="1" applyBorder="1" applyAlignment="1">
      <alignment horizontal="left" vertical="top" wrapText="1"/>
    </xf>
    <xf numFmtId="164" fontId="8" fillId="9" borderId="2" xfId="4" applyNumberFormat="1" applyFont="1" applyFill="1" applyBorder="1" applyAlignment="1">
      <alignment horizontal="right" vertical="top" wrapText="1"/>
    </xf>
    <xf numFmtId="164" fontId="8" fillId="9" borderId="2" xfId="7" applyNumberFormat="1" applyFont="1" applyFill="1" applyBorder="1" applyAlignment="1">
      <alignment horizontal="right" vertical="top" wrapText="1"/>
    </xf>
    <xf numFmtId="0" fontId="7" fillId="11" borderId="2" xfId="7" applyFont="1" applyFill="1" applyBorder="1" applyAlignment="1">
      <alignment horizontal="center" vertical="top" wrapText="1"/>
    </xf>
    <xf numFmtId="0" fontId="7" fillId="11" borderId="2" xfId="7" applyFont="1" applyFill="1" applyBorder="1" applyAlignment="1">
      <alignment horizontal="center" vertical="center" wrapText="1"/>
    </xf>
    <xf numFmtId="165" fontId="5" fillId="5" borderId="2" xfId="1" applyNumberFormat="1" applyFont="1" applyFill="1" applyBorder="1"/>
    <xf numFmtId="0" fontId="5" fillId="9" borderId="2" xfId="7" applyFont="1" applyFill="1" applyBorder="1" applyAlignment="1">
      <alignment horizontal="left" vertical="top" wrapText="1"/>
    </xf>
    <xf numFmtId="164" fontId="18" fillId="9" borderId="2" xfId="5" applyNumberFormat="1" applyFont="1" applyFill="1" applyBorder="1" applyAlignment="1">
      <alignment horizontal="right" vertical="center" wrapText="1"/>
    </xf>
    <xf numFmtId="0" fontId="18" fillId="9" borderId="2" xfId="7" applyFont="1" applyFill="1" applyBorder="1" applyAlignment="1">
      <alignment horizontal="left" vertical="top" wrapText="1"/>
    </xf>
    <xf numFmtId="164" fontId="18" fillId="9" borderId="2" xfId="7" applyNumberFormat="1" applyFont="1" applyFill="1" applyBorder="1" applyAlignment="1">
      <alignment horizontal="right" vertical="top" wrapText="1"/>
    </xf>
    <xf numFmtId="165" fontId="8" fillId="0" borderId="0" xfId="1" applyNumberFormat="1" applyFont="1" applyAlignment="1">
      <alignment shrinkToFit="1"/>
    </xf>
    <xf numFmtId="165" fontId="8" fillId="0" borderId="0" xfId="1" applyNumberFormat="1" applyFont="1" applyAlignment="1">
      <alignment horizontal="left" shrinkToFit="1"/>
    </xf>
    <xf numFmtId="165" fontId="10" fillId="0" borderId="0" xfId="1" applyNumberFormat="1" applyFont="1" applyAlignment="1">
      <alignment shrinkToFit="1"/>
    </xf>
    <xf numFmtId="165" fontId="10" fillId="0" borderId="0" xfId="1" applyNumberFormat="1" applyFont="1" applyAlignment="1">
      <alignment horizontal="left" shrinkToFit="1"/>
    </xf>
    <xf numFmtId="165" fontId="8" fillId="11" borderId="18" xfId="1" applyNumberFormat="1" applyFont="1" applyFill="1" applyBorder="1" applyAlignment="1">
      <alignment horizontal="center" vertical="top" shrinkToFit="1"/>
    </xf>
    <xf numFmtId="165" fontId="8" fillId="11" borderId="19" xfId="1" applyNumberFormat="1" applyFont="1" applyFill="1" applyBorder="1" applyAlignment="1">
      <alignment horizontal="center" vertical="top" shrinkToFit="1"/>
    </xf>
    <xf numFmtId="165" fontId="8" fillId="11" borderId="20" xfId="1" applyNumberFormat="1" applyFont="1" applyFill="1" applyBorder="1" applyAlignment="1">
      <alignment horizontal="center" vertical="top" shrinkToFit="1"/>
    </xf>
    <xf numFmtId="0" fontId="8" fillId="11" borderId="17" xfId="0" applyFont="1" applyFill="1" applyBorder="1" applyAlignment="1">
      <alignment horizontal="center" vertical="top" wrapText="1"/>
    </xf>
    <xf numFmtId="165" fontId="8" fillId="8" borderId="22" xfId="1" applyNumberFormat="1" applyFont="1" applyFill="1" applyBorder="1" applyAlignment="1">
      <alignment horizontal="left" vertical="top" shrinkToFit="1"/>
    </xf>
    <xf numFmtId="165" fontId="10" fillId="8" borderId="1" xfId="1" applyNumberFormat="1" applyFont="1" applyFill="1" applyBorder="1" applyAlignment="1">
      <alignment horizontal="left" vertical="top" shrinkToFit="1"/>
    </xf>
    <xf numFmtId="165" fontId="10" fillId="8" borderId="22" xfId="1" applyNumberFormat="1" applyFont="1" applyFill="1" applyBorder="1" applyAlignment="1">
      <alignment horizontal="left" vertical="top" shrinkToFit="1"/>
    </xf>
    <xf numFmtId="165" fontId="8" fillId="8" borderId="23" xfId="1" applyNumberFormat="1" applyFont="1" applyFill="1" applyBorder="1" applyAlignment="1">
      <alignment horizontal="right" vertical="top" shrinkToFit="1"/>
    </xf>
    <xf numFmtId="0" fontId="10" fillId="8" borderId="21" xfId="9" applyFont="1" applyFill="1" applyBorder="1" applyAlignment="1">
      <alignment horizontal="left" vertical="top" wrapText="1"/>
    </xf>
    <xf numFmtId="165" fontId="8" fillId="8" borderId="1" xfId="1" applyNumberFormat="1" applyFont="1" applyFill="1" applyBorder="1" applyAlignment="1">
      <alignment horizontal="left" vertical="top" shrinkToFit="1"/>
    </xf>
    <xf numFmtId="165" fontId="8" fillId="8" borderId="25" xfId="1" applyNumberFormat="1" applyFont="1" applyFill="1" applyBorder="1" applyAlignment="1">
      <alignment horizontal="right" vertical="top" shrinkToFit="1"/>
    </xf>
    <xf numFmtId="0" fontId="10" fillId="8" borderId="24" xfId="9" applyFont="1" applyFill="1" applyBorder="1" applyAlignment="1">
      <alignment horizontal="left" vertical="top" wrapText="1"/>
    </xf>
    <xf numFmtId="165" fontId="8" fillId="8" borderId="25" xfId="1" applyNumberFormat="1" applyFont="1" applyFill="1" applyBorder="1" applyAlignment="1">
      <alignment horizontal="left" vertical="top" shrinkToFit="1"/>
    </xf>
    <xf numFmtId="165" fontId="8" fillId="5" borderId="27" xfId="1" applyNumberFormat="1" applyFont="1" applyFill="1" applyBorder="1" applyAlignment="1">
      <alignment shrinkToFit="1"/>
    </xf>
    <xf numFmtId="165" fontId="8" fillId="5" borderId="27" xfId="1" applyNumberFormat="1" applyFont="1" applyFill="1" applyBorder="1" applyAlignment="1">
      <alignment horizontal="left" shrinkToFit="1"/>
    </xf>
    <xf numFmtId="165" fontId="8" fillId="5" borderId="28" xfId="1" applyNumberFormat="1" applyFont="1" applyFill="1" applyBorder="1" applyAlignment="1">
      <alignment shrinkToFit="1"/>
    </xf>
    <xf numFmtId="0" fontId="8" fillId="5" borderId="26" xfId="0" applyFont="1" applyFill="1" applyBorder="1"/>
    <xf numFmtId="0" fontId="10" fillId="7" borderId="0" xfId="9" applyFont="1" applyFill="1" applyBorder="1" applyAlignment="1">
      <alignment horizontal="left" vertical="top" wrapText="1"/>
    </xf>
    <xf numFmtId="0" fontId="13" fillId="2" borderId="2" xfId="7" applyFont="1" applyFill="1" applyBorder="1" applyAlignment="1">
      <alignment horizontal="center" vertical="top" wrapText="1"/>
    </xf>
    <xf numFmtId="0" fontId="13" fillId="2" borderId="2" xfId="7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left" vertical="top" wrapText="1" indent="2"/>
    </xf>
    <xf numFmtId="0" fontId="10" fillId="3" borderId="2" xfId="5" applyFont="1" applyFill="1" applyBorder="1" applyAlignment="1">
      <alignment horizontal="left" vertical="top" wrapText="1" indent="5"/>
    </xf>
    <xf numFmtId="0" fontId="10" fillId="3" borderId="2" xfId="5" applyFont="1" applyFill="1" applyBorder="1" applyAlignment="1">
      <alignment horizontal="left" vertical="top" wrapText="1" indent="7"/>
    </xf>
    <xf numFmtId="0" fontId="8" fillId="4" borderId="2" xfId="5" applyFont="1" applyFill="1" applyBorder="1" applyAlignment="1">
      <alignment horizontal="left" vertical="top" wrapText="1"/>
    </xf>
    <xf numFmtId="3" fontId="3" fillId="0" borderId="0" xfId="0" applyNumberFormat="1" applyFont="1"/>
    <xf numFmtId="0" fontId="13" fillId="9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4" fillId="9" borderId="2" xfId="7" applyFont="1" applyFill="1" applyBorder="1" applyAlignment="1">
      <alignment horizontal="left" vertical="top" wrapText="1"/>
    </xf>
    <xf numFmtId="164" fontId="14" fillId="9" borderId="2" xfId="7" applyNumberFormat="1" applyFont="1" applyFill="1" applyBorder="1" applyAlignment="1">
      <alignment horizontal="right" vertical="top" wrapText="1"/>
    </xf>
    <xf numFmtId="0" fontId="3" fillId="3" borderId="2" xfId="7" applyFont="1" applyFill="1" applyBorder="1" applyAlignment="1">
      <alignment horizontal="left" vertical="top" wrapText="1" indent="4"/>
    </xf>
    <xf numFmtId="164" fontId="3" fillId="3" borderId="2" xfId="7" applyNumberFormat="1" applyFont="1" applyFill="1" applyBorder="1" applyAlignment="1">
      <alignment horizontal="right" vertical="top" wrapText="1"/>
    </xf>
    <xf numFmtId="164" fontId="8" fillId="5" borderId="2" xfId="1" applyNumberFormat="1" applyFont="1" applyFill="1" applyBorder="1"/>
    <xf numFmtId="164" fontId="8" fillId="9" borderId="2" xfId="5" applyNumberFormat="1" applyFont="1" applyFill="1" applyBorder="1" applyAlignment="1">
      <alignment horizontal="right" vertical="top" wrapText="1"/>
    </xf>
    <xf numFmtId="164" fontId="10" fillId="3" borderId="2" xfId="5" applyNumberFormat="1" applyFont="1" applyFill="1" applyBorder="1" applyAlignment="1">
      <alignment horizontal="right" vertical="top"/>
    </xf>
    <xf numFmtId="164" fontId="8" fillId="4" borderId="2" xfId="5" applyNumberFormat="1" applyFont="1" applyFill="1" applyBorder="1" applyAlignment="1">
      <alignment horizontal="right" vertical="top" wrapText="1"/>
    </xf>
    <xf numFmtId="172" fontId="10" fillId="0" borderId="0" xfId="18" applyNumberFormat="1" applyFont="1"/>
  </cellXfs>
  <cellStyles count="19">
    <cellStyle name="Millares" xfId="1" builtinId="3"/>
    <cellStyle name="Millares 2" xfId="13" xr:uid="{00000000-0005-0000-0000-000001000000}"/>
    <cellStyle name="Normal" xfId="0" builtinId="0"/>
    <cellStyle name="Normal 2" xfId="6" xr:uid="{00000000-0005-0000-0000-000003000000}"/>
    <cellStyle name="Normal 3" xfId="15" xr:uid="{00000000-0005-0000-0000-000004000000}"/>
    <cellStyle name="Normal 4" xfId="17" xr:uid="{00000000-0005-0000-0000-000005000000}"/>
    <cellStyle name="Normal_AIF" xfId="10" xr:uid="{00000000-0005-0000-0000-000006000000}"/>
    <cellStyle name="Normal_Hoja1" xfId="4" xr:uid="{00000000-0005-0000-0000-000007000000}"/>
    <cellStyle name="Normal_Hoja2" xfId="7" xr:uid="{00000000-0005-0000-0000-000008000000}"/>
    <cellStyle name="Normal_Hoja3" xfId="5" xr:uid="{00000000-0005-0000-0000-000009000000}"/>
    <cellStyle name="Normal_Hoja3 2" xfId="8" xr:uid="{00000000-0005-0000-0000-00000A000000}"/>
    <cellStyle name="Normal_Hoja5" xfId="12" xr:uid="{00000000-0005-0000-0000-00000B000000}"/>
    <cellStyle name="Normal_Hoja8" xfId="3" xr:uid="{00000000-0005-0000-0000-00000C000000}"/>
    <cellStyle name="Normal_JUR SAF 337" xfId="2" xr:uid="{00000000-0005-0000-0000-00000D000000}"/>
    <cellStyle name="Normal_SAF 2" xfId="9" xr:uid="{00000000-0005-0000-0000-00000E000000}"/>
    <cellStyle name="Normal_X SAF" xfId="11" xr:uid="{00000000-0005-0000-0000-00000F000000}"/>
    <cellStyle name="Porcentaje" xfId="18" builtinId="5"/>
    <cellStyle name="Porcentaje 2" xfId="14" xr:uid="{00000000-0005-0000-0000-000011000000}"/>
    <cellStyle name="Título 1" xfId="16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eta/Dropbox/OPC/Presupuesto/Modificaciones%20Presupuestarias/Monitoreo%20MP%20Presupuest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C/AppData/Local/Packages/Microsoft.MicrosoftEdge_8wekyb3d8bbwe/TempState/Downloads/PMP%20118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resumen AIF"/>
      <sheetName val="Finalidad"/>
      <sheetName val="Económico"/>
      <sheetName val="Jurisdicción"/>
      <sheetName val="DA 337 "/>
      <sheetName val="DA 432"/>
      <sheetName val="DA 999"/>
      <sheetName val="DA 1038"/>
      <sheetName val="DNU 545"/>
      <sheetName val="DA 1228"/>
      <sheetName val="DA 1468"/>
      <sheetName val="DA 1605"/>
      <sheetName val="DA 1622"/>
      <sheetName val="DA 1701"/>
      <sheetName val="DA 1730"/>
      <sheetName val="DA 1819"/>
      <sheetName val="DNU 1053"/>
      <sheetName val="Ejerci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B21">
            <v>15659.822113</v>
          </cell>
        </row>
        <row r="39">
          <cell r="B39">
            <v>2395.5548469999999</v>
          </cell>
        </row>
        <row r="46">
          <cell r="B46">
            <v>7150.4970489999996</v>
          </cell>
        </row>
        <row r="47">
          <cell r="B47">
            <v>18055.376960000001</v>
          </cell>
        </row>
        <row r="51">
          <cell r="B51">
            <v>0</v>
          </cell>
        </row>
        <row r="52">
          <cell r="B52">
            <v>-10904.879911</v>
          </cell>
        </row>
      </sheetData>
      <sheetData sheetId="14"/>
      <sheetData sheetId="15">
        <row r="20">
          <cell r="B20">
            <v>9763.9390519999997</v>
          </cell>
        </row>
        <row r="29">
          <cell r="B29">
            <v>-6436.9623570000003</v>
          </cell>
        </row>
        <row r="33">
          <cell r="B33">
            <v>1731.706492</v>
          </cell>
        </row>
        <row r="34">
          <cell r="B34">
            <v>3326.9766949999998</v>
          </cell>
        </row>
        <row r="38">
          <cell r="B38">
            <v>6.9344469999999996</v>
          </cell>
        </row>
        <row r="41">
          <cell r="B41">
            <v>-1588.3357559999999</v>
          </cell>
        </row>
        <row r="94">
          <cell r="B94">
            <v>-58.388050999999997</v>
          </cell>
        </row>
        <row r="95">
          <cell r="B95">
            <v>914.49705100000006</v>
          </cell>
        </row>
        <row r="96">
          <cell r="B96">
            <v>553.27627600000005</v>
          </cell>
        </row>
        <row r="97">
          <cell r="B97">
            <v>1917.5914190000001</v>
          </cell>
        </row>
        <row r="98">
          <cell r="B98">
            <v>0</v>
          </cell>
        </row>
      </sheetData>
      <sheetData sheetId="16">
        <row r="22">
          <cell r="B22">
            <v>405390.56313600001</v>
          </cell>
        </row>
        <row r="41">
          <cell r="B41">
            <v>13214.239072</v>
          </cell>
        </row>
        <row r="48">
          <cell r="B48">
            <v>255960.60758899999</v>
          </cell>
        </row>
        <row r="49">
          <cell r="B49">
            <v>418604.80220799998</v>
          </cell>
        </row>
        <row r="53">
          <cell r="B53">
            <v>812296.48883599997</v>
          </cell>
        </row>
        <row r="56">
          <cell r="B56">
            <v>649652.29421700002</v>
          </cell>
        </row>
        <row r="168">
          <cell r="B168">
            <v>10126.428384000001</v>
          </cell>
        </row>
        <row r="169">
          <cell r="B169">
            <v>7049.7387410000001</v>
          </cell>
        </row>
        <row r="170">
          <cell r="B170">
            <v>82879.894463999997</v>
          </cell>
        </row>
        <row r="171">
          <cell r="B171">
            <v>117166.212652</v>
          </cell>
        </row>
        <row r="172">
          <cell r="B172">
            <v>201382.527967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"/>
      <sheetName val="SAF"/>
      <sheetName val="AIF"/>
      <sheetName val="FINFUN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-401.2</v>
          </cell>
        </row>
        <row r="14">
          <cell r="C14">
            <v>947.04028900000003</v>
          </cell>
        </row>
        <row r="19">
          <cell r="C19">
            <v>53.213887</v>
          </cell>
        </row>
        <row r="28">
          <cell r="C28">
            <v>-24.103999999999999</v>
          </cell>
        </row>
        <row r="37">
          <cell r="C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workbookViewId="0">
      <selection activeCell="A14" sqref="A14"/>
    </sheetView>
  </sheetViews>
  <sheetFormatPr baseColWidth="10" defaultColWidth="11.42578125" defaultRowHeight="12.75" x14ac:dyDescent="0.2"/>
  <cols>
    <col min="1" max="1" width="30.5703125" style="13" customWidth="1"/>
    <col min="2" max="2" width="13" style="13" customWidth="1"/>
    <col min="3" max="3" width="13.28515625" style="13" customWidth="1"/>
    <col min="4" max="4" width="13.5703125" style="13" customWidth="1"/>
    <col min="5" max="5" width="11.5703125" style="13" bestFit="1" customWidth="1"/>
    <col min="6" max="6" width="11.5703125" style="13" customWidth="1"/>
    <col min="7" max="9" width="11.5703125" style="13" bestFit="1" customWidth="1"/>
    <col min="10" max="15" width="11.5703125" style="13" customWidth="1"/>
    <col min="16" max="16" width="13.28515625" style="13" customWidth="1"/>
    <col min="17" max="17" width="12.140625" style="13" customWidth="1"/>
    <col min="18" max="16384" width="11.42578125" style="13"/>
  </cols>
  <sheetData>
    <row r="1" spans="1:20" x14ac:dyDescent="0.2">
      <c r="A1" s="11" t="s">
        <v>223</v>
      </c>
    </row>
    <row r="2" spans="1:20" x14ac:dyDescent="0.2">
      <c r="A2" s="11" t="s">
        <v>47</v>
      </c>
    </row>
    <row r="3" spans="1:20" x14ac:dyDescent="0.2">
      <c r="A3" s="11"/>
    </row>
    <row r="4" spans="1:20" x14ac:dyDescent="0.2">
      <c r="P4" s="151"/>
      <c r="Q4" s="151"/>
    </row>
    <row r="5" spans="1:20" x14ac:dyDescent="0.2">
      <c r="A5" s="11" t="s">
        <v>0</v>
      </c>
      <c r="P5" s="151"/>
      <c r="Q5" s="151"/>
    </row>
    <row r="6" spans="1:20" ht="38.25" x14ac:dyDescent="0.2">
      <c r="A6" s="170" t="s">
        <v>35</v>
      </c>
      <c r="B6" s="170" t="s">
        <v>229</v>
      </c>
      <c r="C6" s="170" t="s">
        <v>34</v>
      </c>
      <c r="D6" s="171" t="s">
        <v>28</v>
      </c>
      <c r="E6" s="171" t="s">
        <v>122</v>
      </c>
      <c r="F6" s="171" t="s">
        <v>204</v>
      </c>
      <c r="G6" s="171" t="s">
        <v>226</v>
      </c>
      <c r="H6" s="171" t="s">
        <v>177</v>
      </c>
      <c r="I6" s="171" t="s">
        <v>200</v>
      </c>
      <c r="J6" s="171" t="s">
        <v>203</v>
      </c>
      <c r="K6" s="171" t="s">
        <v>209</v>
      </c>
      <c r="L6" s="171" t="s">
        <v>232</v>
      </c>
      <c r="M6" s="171" t="s">
        <v>233</v>
      </c>
      <c r="N6" s="171" t="s">
        <v>301</v>
      </c>
      <c r="O6" s="171" t="s">
        <v>302</v>
      </c>
      <c r="P6" s="171" t="s">
        <v>230</v>
      </c>
      <c r="Q6" s="171" t="s">
        <v>227</v>
      </c>
      <c r="R6" s="171" t="s">
        <v>303</v>
      </c>
    </row>
    <row r="7" spans="1:20" x14ac:dyDescent="0.2">
      <c r="A7" s="46" t="s">
        <v>29</v>
      </c>
      <c r="B7" s="152">
        <v>2199926.4</v>
      </c>
      <c r="C7" s="152">
        <v>-1109</v>
      </c>
      <c r="D7" s="152">
        <f>0.3+804.4</f>
        <v>804.69999999999993</v>
      </c>
      <c r="E7" s="152">
        <v>133.1</v>
      </c>
      <c r="F7" s="152">
        <v>0</v>
      </c>
      <c r="G7" s="152">
        <f>+'DNU 545'!B29</f>
        <v>0</v>
      </c>
      <c r="H7" s="152">
        <f>+'DA 1228'!B34</f>
        <v>3250.8935190000002</v>
      </c>
      <c r="I7" s="152">
        <f>+'DA 1468'!B48</f>
        <v>1834.201912</v>
      </c>
      <c r="J7" s="152">
        <f>+'DA 1605'!B35</f>
        <v>22460.273851999998</v>
      </c>
      <c r="K7" s="152">
        <v>572</v>
      </c>
      <c r="L7" s="152">
        <f>+'[1]DA 1701'!B46</f>
        <v>7150.4970489999996</v>
      </c>
      <c r="M7" s="152">
        <v>0</v>
      </c>
      <c r="N7" s="152">
        <f>+'[1]DA 1819'!B33</f>
        <v>1731.706492</v>
      </c>
      <c r="O7" s="152">
        <f>+'[1]DNU 1053'!B48</f>
        <v>255960.60758899999</v>
      </c>
      <c r="P7" s="152">
        <v>2492715</v>
      </c>
      <c r="Q7" s="152">
        <f>+P7-B7</f>
        <v>292788.60000000009</v>
      </c>
      <c r="R7" s="152">
        <f>+Q7-G7-O7</f>
        <v>36827.992411000101</v>
      </c>
      <c r="S7" s="151"/>
      <c r="T7" s="151"/>
    </row>
    <row r="8" spans="1:20" x14ac:dyDescent="0.2">
      <c r="A8" s="46" t="s">
        <v>30</v>
      </c>
      <c r="B8" s="152">
        <v>2878796.3</v>
      </c>
      <c r="C8" s="152">
        <v>523.1</v>
      </c>
      <c r="D8" s="152">
        <f>210.5-205.8</f>
        <v>4.6999999999999886</v>
      </c>
      <c r="E8" s="152">
        <v>796.6</v>
      </c>
      <c r="F8" s="152">
        <v>0</v>
      </c>
      <c r="G8" s="152">
        <v>82050</v>
      </c>
      <c r="H8" s="152">
        <f>+'DA 1228'!B35</f>
        <v>564.60120800000004</v>
      </c>
      <c r="I8" s="152">
        <f>+'DA 1468'!B49</f>
        <v>9682.9342629999992</v>
      </c>
      <c r="J8" s="152">
        <f>+'DA 1605'!B36</f>
        <v>40547.737918999999</v>
      </c>
      <c r="K8" s="152">
        <v>575</v>
      </c>
      <c r="L8" s="152">
        <f>+'[1]DA 1701'!B47</f>
        <v>18055.376960000001</v>
      </c>
      <c r="M8" s="152">
        <v>0</v>
      </c>
      <c r="N8" s="152">
        <f>+'[1]DA 1819'!B34</f>
        <v>3326.9766949999998</v>
      </c>
      <c r="O8" s="152">
        <f>+'[1]DNU 1053'!B49</f>
        <v>418604.80220799998</v>
      </c>
      <c r="P8" s="152">
        <v>3453528</v>
      </c>
      <c r="Q8" s="152">
        <f>+P8-B8</f>
        <v>574731.70000000019</v>
      </c>
      <c r="R8" s="152">
        <f>+Q8-G8-O8</f>
        <v>74076.897792000207</v>
      </c>
      <c r="S8" s="151"/>
      <c r="T8" s="151"/>
    </row>
    <row r="9" spans="1:20" x14ac:dyDescent="0.2">
      <c r="A9" s="172" t="s">
        <v>31</v>
      </c>
      <c r="B9" s="173">
        <f t="shared" ref="B9" si="0">+B7-B8</f>
        <v>-678869.89999999991</v>
      </c>
      <c r="C9" s="173">
        <f>+C7-C8</f>
        <v>-1632.1</v>
      </c>
      <c r="D9" s="173">
        <f>+D7-D8</f>
        <v>800</v>
      </c>
      <c r="E9" s="173">
        <f>+E7-E8</f>
        <v>-663.5</v>
      </c>
      <c r="F9" s="173">
        <f>+F7+F8</f>
        <v>0</v>
      </c>
      <c r="G9" s="173">
        <f t="shared" ref="G9:L9" si="1">+G7-G8</f>
        <v>-82050</v>
      </c>
      <c r="H9" s="173">
        <f t="shared" si="1"/>
        <v>2686.2923110000002</v>
      </c>
      <c r="I9" s="173">
        <f t="shared" si="1"/>
        <v>-7848.7323509999987</v>
      </c>
      <c r="J9" s="173">
        <f t="shared" si="1"/>
        <v>-18087.464067000001</v>
      </c>
      <c r="K9" s="173">
        <f t="shared" si="1"/>
        <v>-3</v>
      </c>
      <c r="L9" s="173">
        <f t="shared" si="1"/>
        <v>-10904.879911000002</v>
      </c>
      <c r="M9" s="173">
        <v>0</v>
      </c>
      <c r="N9" s="173">
        <f>+N7-N8</f>
        <v>-1595.2702029999998</v>
      </c>
      <c r="O9" s="173">
        <f>+O7-O8</f>
        <v>-162644.19461899999</v>
      </c>
      <c r="P9" s="173">
        <f>+P7-P8</f>
        <v>-960813</v>
      </c>
      <c r="Q9" s="173">
        <f>+P9-B9</f>
        <v>-281943.10000000009</v>
      </c>
      <c r="R9" s="173">
        <f>+Q9-G9-O9</f>
        <v>-37248.905381000106</v>
      </c>
      <c r="S9" s="151"/>
      <c r="T9" s="151"/>
    </row>
    <row r="10" spans="1:20" x14ac:dyDescent="0.2">
      <c r="A10" s="46" t="s">
        <v>32</v>
      </c>
      <c r="B10" s="152">
        <v>2199269.6</v>
      </c>
      <c r="C10" s="152">
        <v>2562.1</v>
      </c>
      <c r="D10" s="152">
        <v>0</v>
      </c>
      <c r="E10" s="152">
        <v>11.2</v>
      </c>
      <c r="F10" s="152">
        <v>0</v>
      </c>
      <c r="G10" s="152">
        <v>223215</v>
      </c>
      <c r="H10" s="152">
        <f>+'DA 1228'!B42</f>
        <v>1986.2923109999999</v>
      </c>
      <c r="I10" s="152">
        <f>+'DA 1468'!B53</f>
        <v>0</v>
      </c>
      <c r="J10" s="152">
        <f>+'DA 1605'!B40</f>
        <v>0.63239199999999995</v>
      </c>
      <c r="K10" s="152">
        <v>5</v>
      </c>
      <c r="L10" s="152">
        <f>+'[1]DA 1701'!B51</f>
        <v>0</v>
      </c>
      <c r="M10" s="152">
        <v>0</v>
      </c>
      <c r="N10" s="152">
        <f>+'[1]DA 1819'!B38</f>
        <v>6.9344469999999996</v>
      </c>
      <c r="O10" s="152">
        <f>+'[1]DNU 1053'!B53</f>
        <v>812296.48883599997</v>
      </c>
      <c r="P10" s="152">
        <v>3249333</v>
      </c>
      <c r="Q10" s="152">
        <f>+P10-B10</f>
        <v>1050063.3999999999</v>
      </c>
      <c r="R10" s="152">
        <f>+Q10-G10-O10</f>
        <v>14551.911163999932</v>
      </c>
      <c r="S10" s="151"/>
      <c r="T10" s="151"/>
    </row>
    <row r="11" spans="1:20" x14ac:dyDescent="0.2">
      <c r="A11" s="46" t="s">
        <v>33</v>
      </c>
      <c r="B11" s="152">
        <v>1520399.7</v>
      </c>
      <c r="C11" s="152">
        <v>929.9</v>
      </c>
      <c r="D11" s="152">
        <v>800</v>
      </c>
      <c r="E11" s="152">
        <v>-652.4</v>
      </c>
      <c r="F11" s="152">
        <v>0</v>
      </c>
      <c r="G11" s="152">
        <v>141165</v>
      </c>
      <c r="H11" s="152">
        <f>+'DA 1228'!B44</f>
        <v>0</v>
      </c>
      <c r="I11" s="152">
        <f>+'DA 1468'!B56</f>
        <v>-7848.7323509999997</v>
      </c>
      <c r="J11" s="152">
        <f>+'DA 1605'!B43</f>
        <v>-18086.831675000001</v>
      </c>
      <c r="K11" s="152">
        <v>2.1</v>
      </c>
      <c r="L11" s="152">
        <f>+'[1]DA 1701'!B52</f>
        <v>-10904.879911</v>
      </c>
      <c r="M11" s="152">
        <v>0</v>
      </c>
      <c r="N11" s="152">
        <f>+'[1]DA 1819'!B41</f>
        <v>-1588.3357559999999</v>
      </c>
      <c r="O11" s="152">
        <f>+'[1]DNU 1053'!B56</f>
        <v>649652.29421700002</v>
      </c>
      <c r="P11" s="152">
        <v>2288520</v>
      </c>
      <c r="Q11" s="152">
        <f>+P11-B11</f>
        <v>768120.3</v>
      </c>
      <c r="R11" s="152">
        <f>+Q11-G11-O11</f>
        <v>-22696.99421699997</v>
      </c>
      <c r="S11" s="151"/>
      <c r="T11" s="151"/>
    </row>
    <row r="12" spans="1:20" x14ac:dyDescent="0.2">
      <c r="B12" s="153"/>
      <c r="C12" s="153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314"/>
      <c r="R12" s="151"/>
    </row>
    <row r="13" spans="1:20" x14ac:dyDescent="0.2">
      <c r="O13" s="151"/>
      <c r="P13" s="154"/>
      <c r="Q13" s="154"/>
      <c r="R13" s="151"/>
    </row>
    <row r="14" spans="1:20" x14ac:dyDescent="0.2">
      <c r="B14" s="153"/>
      <c r="P14" s="154"/>
      <c r="Q14" s="154"/>
    </row>
    <row r="15" spans="1:20" x14ac:dyDescent="0.2"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4"/>
      <c r="Q15" s="314"/>
      <c r="R15" s="151"/>
    </row>
    <row r="16" spans="1:20" x14ac:dyDescent="0.2">
      <c r="A16" s="155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314"/>
      <c r="R16" s="151"/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99"/>
  <sheetViews>
    <sheetView topLeftCell="A84" workbookViewId="0">
      <selection activeCell="B94" sqref="B94:B98"/>
    </sheetView>
  </sheetViews>
  <sheetFormatPr baseColWidth="10" defaultRowHeight="12" x14ac:dyDescent="0.2"/>
  <cols>
    <col min="1" max="1" width="55.5703125" style="6" customWidth="1"/>
    <col min="2" max="2" width="12.140625" style="6" bestFit="1" customWidth="1"/>
    <col min="3" max="16384" width="11.42578125" style="6"/>
  </cols>
  <sheetData>
    <row r="1" spans="1:4" ht="12.75" x14ac:dyDescent="0.2">
      <c r="A1" s="10" t="s">
        <v>161</v>
      </c>
      <c r="B1" s="13"/>
      <c r="C1" s="13"/>
      <c r="D1" s="13"/>
    </row>
    <row r="2" spans="1:4" ht="12.75" x14ac:dyDescent="0.2">
      <c r="A2" s="11" t="s">
        <v>265</v>
      </c>
      <c r="B2" s="13"/>
      <c r="C2" s="13"/>
      <c r="D2" s="13"/>
    </row>
    <row r="3" spans="1:4" ht="12.75" x14ac:dyDescent="0.2">
      <c r="A3" s="11" t="s">
        <v>266</v>
      </c>
      <c r="B3" s="13"/>
      <c r="C3" s="13"/>
      <c r="D3" s="13"/>
    </row>
    <row r="4" spans="1:4" ht="12.75" x14ac:dyDescent="0.2">
      <c r="A4" s="11" t="s">
        <v>267</v>
      </c>
      <c r="B4" s="13"/>
      <c r="C4" s="13"/>
      <c r="D4" s="13"/>
    </row>
    <row r="5" spans="1:4" ht="12.75" x14ac:dyDescent="0.2">
      <c r="A5" s="12" t="s">
        <v>109</v>
      </c>
      <c r="B5" s="13"/>
      <c r="C5" s="13"/>
      <c r="D5" s="13"/>
    </row>
    <row r="6" spans="1:4" ht="12.75" x14ac:dyDescent="0.2">
      <c r="A6" s="13" t="s">
        <v>110</v>
      </c>
      <c r="B6" s="13"/>
      <c r="C6" s="13"/>
      <c r="D6" s="13"/>
    </row>
    <row r="7" spans="1:4" ht="12.75" x14ac:dyDescent="0.2">
      <c r="A7" s="13" t="s">
        <v>113</v>
      </c>
      <c r="B7" s="13"/>
      <c r="C7" s="13"/>
      <c r="D7" s="13"/>
    </row>
    <row r="8" spans="1:4" ht="12.75" x14ac:dyDescent="0.2">
      <c r="A8" s="13" t="s">
        <v>114</v>
      </c>
      <c r="B8" s="13"/>
      <c r="C8" s="13"/>
      <c r="D8" s="13"/>
    </row>
    <row r="9" spans="1:4" ht="12.75" x14ac:dyDescent="0.2">
      <c r="A9" s="13"/>
      <c r="B9" s="13"/>
      <c r="C9" s="13"/>
      <c r="D9" s="13"/>
    </row>
    <row r="11" spans="1:4" x14ac:dyDescent="0.2">
      <c r="A11" s="5" t="s">
        <v>111</v>
      </c>
    </row>
    <row r="12" spans="1:4" x14ac:dyDescent="0.2">
      <c r="A12" s="5" t="s">
        <v>48</v>
      </c>
    </row>
    <row r="14" spans="1:4" x14ac:dyDescent="0.2">
      <c r="A14" s="207" t="s">
        <v>50</v>
      </c>
      <c r="B14" s="206" t="s">
        <v>49</v>
      </c>
    </row>
    <row r="15" spans="1:4" x14ac:dyDescent="0.2">
      <c r="A15" s="119" t="s">
        <v>6</v>
      </c>
      <c r="B15" s="231">
        <v>-457.21874200000002</v>
      </c>
    </row>
    <row r="16" spans="1:4" x14ac:dyDescent="0.2">
      <c r="A16" s="73" t="s">
        <v>120</v>
      </c>
      <c r="B16" s="74">
        <v>654.91493600000001</v>
      </c>
    </row>
    <row r="17" spans="1:2" x14ac:dyDescent="0.2">
      <c r="A17" s="73" t="s">
        <v>121</v>
      </c>
      <c r="B17" s="74">
        <v>-1112.1336779999999</v>
      </c>
    </row>
    <row r="18" spans="1:2" x14ac:dyDescent="0.2">
      <c r="A18" s="73" t="s">
        <v>9</v>
      </c>
      <c r="B18" s="74">
        <v>0</v>
      </c>
    </row>
    <row r="19" spans="1:2" x14ac:dyDescent="0.2">
      <c r="A19" s="119" t="s">
        <v>10</v>
      </c>
      <c r="B19" s="231">
        <v>2768.673209</v>
      </c>
    </row>
    <row r="20" spans="1:2" x14ac:dyDescent="0.2">
      <c r="A20" s="73" t="s">
        <v>11</v>
      </c>
      <c r="B20" s="74">
        <v>1543.43452</v>
      </c>
    </row>
    <row r="21" spans="1:2" x14ac:dyDescent="0.2">
      <c r="A21" s="75" t="s">
        <v>12</v>
      </c>
      <c r="B21" s="74">
        <v>16.48807</v>
      </c>
    </row>
    <row r="22" spans="1:2" x14ac:dyDescent="0.2">
      <c r="A22" s="75" t="s">
        <v>13</v>
      </c>
      <c r="B22" s="74">
        <v>1525.7138890000001</v>
      </c>
    </row>
    <row r="23" spans="1:2" x14ac:dyDescent="0.2">
      <c r="A23" s="75" t="s">
        <v>162</v>
      </c>
      <c r="B23" s="74">
        <v>1.232561</v>
      </c>
    </row>
    <row r="24" spans="1:2" x14ac:dyDescent="0.2">
      <c r="A24" s="73" t="s">
        <v>15</v>
      </c>
      <c r="B24" s="74">
        <v>5.7723329999999997</v>
      </c>
    </row>
    <row r="25" spans="1:2" x14ac:dyDescent="0.2">
      <c r="A25" s="73" t="s">
        <v>163</v>
      </c>
      <c r="B25" s="74">
        <v>22</v>
      </c>
    </row>
    <row r="26" spans="1:2" x14ac:dyDescent="0.2">
      <c r="A26" s="73" t="s">
        <v>9</v>
      </c>
      <c r="B26" s="74">
        <v>1197.4663559999999</v>
      </c>
    </row>
    <row r="27" spans="1:2" x14ac:dyDescent="0.2">
      <c r="A27" s="119" t="s">
        <v>16</v>
      </c>
      <c r="B27" s="231">
        <v>-3225.8919510000001</v>
      </c>
    </row>
    <row r="28" spans="1:2" x14ac:dyDescent="0.2">
      <c r="A28" s="119" t="s">
        <v>17</v>
      </c>
      <c r="B28" s="231">
        <v>3708.1122610000002</v>
      </c>
    </row>
    <row r="29" spans="1:2" x14ac:dyDescent="0.2">
      <c r="A29" s="73" t="s">
        <v>164</v>
      </c>
      <c r="B29" s="74">
        <v>3707.1122610000002</v>
      </c>
    </row>
    <row r="30" spans="1:2" x14ac:dyDescent="0.2">
      <c r="A30" s="73" t="s">
        <v>18</v>
      </c>
      <c r="B30" s="74">
        <v>1</v>
      </c>
    </row>
    <row r="31" spans="1:2" x14ac:dyDescent="0.2">
      <c r="A31" s="119" t="s">
        <v>19</v>
      </c>
      <c r="B31" s="231">
        <v>-2204.072001</v>
      </c>
    </row>
    <row r="32" spans="1:2" x14ac:dyDescent="0.2">
      <c r="A32" s="73" t="s">
        <v>20</v>
      </c>
      <c r="B32" s="74">
        <v>1609.602846</v>
      </c>
    </row>
    <row r="33" spans="1:2" x14ac:dyDescent="0.2">
      <c r="A33" s="73" t="s">
        <v>18</v>
      </c>
      <c r="B33" s="74">
        <v>-3813.6748470000002</v>
      </c>
    </row>
    <row r="34" spans="1:2" x14ac:dyDescent="0.2">
      <c r="A34" s="119" t="s">
        <v>22</v>
      </c>
      <c r="B34" s="231">
        <v>3250.8935190000002</v>
      </c>
    </row>
    <row r="35" spans="1:2" x14ac:dyDescent="0.2">
      <c r="A35" s="119" t="s">
        <v>23</v>
      </c>
      <c r="B35" s="231">
        <v>564.60120800000004</v>
      </c>
    </row>
    <row r="36" spans="1:2" x14ac:dyDescent="0.2">
      <c r="A36" s="119" t="s">
        <v>24</v>
      </c>
      <c r="B36" s="231">
        <v>564.60120800000004</v>
      </c>
    </row>
    <row r="37" spans="1:2" x14ac:dyDescent="0.2">
      <c r="A37" s="76" t="s">
        <v>253</v>
      </c>
      <c r="B37" s="77">
        <v>2686.2923110000002</v>
      </c>
    </row>
    <row r="38" spans="1:2" x14ac:dyDescent="0.2">
      <c r="A38" s="119" t="s">
        <v>254</v>
      </c>
      <c r="B38" s="231">
        <v>2686.2923110000002</v>
      </c>
    </row>
    <row r="39" spans="1:2" x14ac:dyDescent="0.2">
      <c r="A39" s="119" t="s">
        <v>159</v>
      </c>
      <c r="B39" s="231">
        <v>0</v>
      </c>
    </row>
    <row r="40" spans="1:2" x14ac:dyDescent="0.2">
      <c r="A40" s="73" t="s">
        <v>26</v>
      </c>
      <c r="B40" s="74">
        <v>0</v>
      </c>
    </row>
    <row r="41" spans="1:2" x14ac:dyDescent="0.2">
      <c r="A41" s="119" t="s">
        <v>160</v>
      </c>
      <c r="B41" s="231">
        <v>2686.2923110000002</v>
      </c>
    </row>
    <row r="42" spans="1:2" x14ac:dyDescent="0.2">
      <c r="A42" s="73" t="s">
        <v>21</v>
      </c>
      <c r="B42" s="74">
        <v>1986.2923109999999</v>
      </c>
    </row>
    <row r="43" spans="1:2" x14ac:dyDescent="0.2">
      <c r="A43" s="73" t="s">
        <v>27</v>
      </c>
      <c r="B43" s="74">
        <v>700</v>
      </c>
    </row>
    <row r="46" spans="1:2" x14ac:dyDescent="0.2">
      <c r="A46" s="5" t="s">
        <v>112</v>
      </c>
    </row>
    <row r="47" spans="1:2" x14ac:dyDescent="0.2">
      <c r="A47" s="5" t="s">
        <v>48</v>
      </c>
    </row>
    <row r="49" spans="1:2" x14ac:dyDescent="0.2">
      <c r="A49" s="229" t="s">
        <v>176</v>
      </c>
      <c r="B49" s="230" t="s">
        <v>49</v>
      </c>
    </row>
    <row r="50" spans="1:2" x14ac:dyDescent="0.2">
      <c r="A50" s="119" t="s">
        <v>55</v>
      </c>
      <c r="B50" s="232">
        <f>+B51</f>
        <v>33.496583000000001</v>
      </c>
    </row>
    <row r="51" spans="1:2" x14ac:dyDescent="0.2">
      <c r="A51" s="78" t="s">
        <v>165</v>
      </c>
      <c r="B51" s="79">
        <v>33.496583000000001</v>
      </c>
    </row>
    <row r="52" spans="1:2" x14ac:dyDescent="0.2">
      <c r="A52" s="119" t="s">
        <v>59</v>
      </c>
      <c r="B52" s="232">
        <f>+B53</f>
        <v>652.9936459999999</v>
      </c>
    </row>
    <row r="53" spans="1:2" ht="24" x14ac:dyDescent="0.2">
      <c r="A53" s="78" t="s">
        <v>60</v>
      </c>
      <c r="B53" s="79">
        <v>652.9936459999999</v>
      </c>
    </row>
    <row r="54" spans="1:2" x14ac:dyDescent="0.2">
      <c r="A54" s="119" t="s">
        <v>61</v>
      </c>
      <c r="B54" s="232">
        <f>+B55</f>
        <v>87.660370999999998</v>
      </c>
    </row>
    <row r="55" spans="1:2" ht="24" x14ac:dyDescent="0.2">
      <c r="A55" s="78" t="s">
        <v>62</v>
      </c>
      <c r="B55" s="79">
        <v>87.660370999999998</v>
      </c>
    </row>
    <row r="56" spans="1:2" x14ac:dyDescent="0.2">
      <c r="A56" s="119" t="s">
        <v>128</v>
      </c>
      <c r="B56" s="232">
        <f>+B57</f>
        <v>38.48807</v>
      </c>
    </row>
    <row r="57" spans="1:2" x14ac:dyDescent="0.2">
      <c r="A57" s="78" t="s">
        <v>166</v>
      </c>
      <c r="B57" s="79">
        <v>38.48807</v>
      </c>
    </row>
    <row r="58" spans="1:2" x14ac:dyDescent="0.2">
      <c r="A58" s="119" t="s">
        <v>130</v>
      </c>
      <c r="B58" s="232">
        <f>+B59</f>
        <v>11.983772999999999</v>
      </c>
    </row>
    <row r="59" spans="1:2" x14ac:dyDescent="0.2">
      <c r="A59" s="78" t="s">
        <v>167</v>
      </c>
      <c r="B59" s="79">
        <v>11.983772999999999</v>
      </c>
    </row>
    <row r="60" spans="1:2" x14ac:dyDescent="0.2">
      <c r="A60" s="119" t="s">
        <v>64</v>
      </c>
      <c r="B60" s="232">
        <f>+SUM(B61:B66)</f>
        <v>-124.10061400000004</v>
      </c>
    </row>
    <row r="61" spans="1:2" x14ac:dyDescent="0.2">
      <c r="A61" s="78" t="s">
        <v>65</v>
      </c>
      <c r="B61" s="79">
        <v>-124.10061400000001</v>
      </c>
    </row>
    <row r="62" spans="1:2" x14ac:dyDescent="0.2">
      <c r="A62" s="78" t="s">
        <v>66</v>
      </c>
      <c r="B62" s="79">
        <v>-1.990558</v>
      </c>
    </row>
    <row r="63" spans="1:2" x14ac:dyDescent="0.2">
      <c r="A63" s="78" t="s">
        <v>68</v>
      </c>
      <c r="B63" s="79">
        <v>-340.26908700000001</v>
      </c>
    </row>
    <row r="64" spans="1:2" x14ac:dyDescent="0.2">
      <c r="A64" s="78" t="s">
        <v>168</v>
      </c>
      <c r="B64" s="79">
        <v>380.26908700000001</v>
      </c>
    </row>
    <row r="65" spans="1:2" x14ac:dyDescent="0.2">
      <c r="A65" s="78" t="s">
        <v>70</v>
      </c>
      <c r="B65" s="79">
        <v>1.990558</v>
      </c>
    </row>
    <row r="66" spans="1:2" x14ac:dyDescent="0.2">
      <c r="A66" s="78" t="s">
        <v>169</v>
      </c>
      <c r="B66" s="79">
        <v>-40</v>
      </c>
    </row>
    <row r="67" spans="1:2" x14ac:dyDescent="0.2">
      <c r="A67" s="119" t="s">
        <v>72</v>
      </c>
      <c r="B67" s="232">
        <f>+B68</f>
        <v>108.9</v>
      </c>
    </row>
    <row r="68" spans="1:2" x14ac:dyDescent="0.2">
      <c r="A68" s="78" t="s">
        <v>73</v>
      </c>
      <c r="B68" s="79">
        <v>108.9</v>
      </c>
    </row>
    <row r="69" spans="1:2" x14ac:dyDescent="0.2">
      <c r="A69" s="119" t="s">
        <v>74</v>
      </c>
      <c r="B69" s="232">
        <f>+B70</f>
        <v>30.504950000000001</v>
      </c>
    </row>
    <row r="70" spans="1:2" x14ac:dyDescent="0.2">
      <c r="A70" s="78" t="s">
        <v>170</v>
      </c>
      <c r="B70" s="79">
        <v>30.504950000000001</v>
      </c>
    </row>
    <row r="71" spans="1:2" x14ac:dyDescent="0.2">
      <c r="A71" s="119" t="s">
        <v>76</v>
      </c>
      <c r="B71" s="232">
        <f>+SUM(B72:B73)</f>
        <v>394.80000100000001</v>
      </c>
    </row>
    <row r="72" spans="1:2" ht="24" x14ac:dyDescent="0.2">
      <c r="A72" s="78" t="s">
        <v>171</v>
      </c>
      <c r="B72" s="79">
        <v>8.5</v>
      </c>
    </row>
    <row r="73" spans="1:2" ht="24" x14ac:dyDescent="0.2">
      <c r="A73" s="78" t="s">
        <v>78</v>
      </c>
      <c r="B73" s="79">
        <v>386.30000100000001</v>
      </c>
    </row>
    <row r="74" spans="1:2" x14ac:dyDescent="0.2">
      <c r="A74" s="119" t="s">
        <v>81</v>
      </c>
      <c r="B74" s="232">
        <f>+SUM(B75:B76)</f>
        <v>3231.7918890000001</v>
      </c>
    </row>
    <row r="75" spans="1:2" x14ac:dyDescent="0.2">
      <c r="A75" s="78" t="s">
        <v>172</v>
      </c>
      <c r="B75" s="79">
        <v>4092.7918890000001</v>
      </c>
    </row>
    <row r="76" spans="1:2" x14ac:dyDescent="0.2">
      <c r="A76" s="78" t="s">
        <v>133</v>
      </c>
      <c r="B76" s="79">
        <v>-861</v>
      </c>
    </row>
    <row r="77" spans="1:2" x14ac:dyDescent="0.2">
      <c r="A77" s="119" t="s">
        <v>91</v>
      </c>
      <c r="B77" s="232">
        <f>+B78</f>
        <v>13.339629</v>
      </c>
    </row>
    <row r="78" spans="1:2" x14ac:dyDescent="0.2">
      <c r="A78" s="78" t="s">
        <v>92</v>
      </c>
      <c r="B78" s="79">
        <v>13.339629</v>
      </c>
    </row>
    <row r="79" spans="1:2" x14ac:dyDescent="0.2">
      <c r="A79" s="119" t="s">
        <v>173</v>
      </c>
      <c r="B79" s="232">
        <f>+B80</f>
        <v>27.31</v>
      </c>
    </row>
    <row r="80" spans="1:2" ht="24" x14ac:dyDescent="0.2">
      <c r="A80" s="78" t="s">
        <v>174</v>
      </c>
      <c r="B80" s="79">
        <v>27.31</v>
      </c>
    </row>
    <row r="81" spans="1:2" x14ac:dyDescent="0.2">
      <c r="A81" s="119" t="s">
        <v>101</v>
      </c>
      <c r="B81" s="232">
        <f>+B82</f>
        <v>0.5</v>
      </c>
    </row>
    <row r="82" spans="1:2" ht="24" x14ac:dyDescent="0.2">
      <c r="A82" s="78" t="s">
        <v>175</v>
      </c>
      <c r="B82" s="79">
        <v>0.5</v>
      </c>
    </row>
    <row r="83" spans="1:2" x14ac:dyDescent="0.2">
      <c r="A83" s="119" t="s">
        <v>102</v>
      </c>
      <c r="B83" s="232">
        <f>+B84</f>
        <v>-107</v>
      </c>
    </row>
    <row r="84" spans="1:2" x14ac:dyDescent="0.2">
      <c r="A84" s="78" t="s">
        <v>103</v>
      </c>
      <c r="B84" s="79">
        <v>-107</v>
      </c>
    </row>
    <row r="85" spans="1:2" x14ac:dyDescent="0.2">
      <c r="A85" s="119" t="s">
        <v>106</v>
      </c>
      <c r="B85" s="232">
        <f>+B86</f>
        <v>-3836.06709</v>
      </c>
    </row>
    <row r="86" spans="1:2" x14ac:dyDescent="0.2">
      <c r="A86" s="78" t="s">
        <v>107</v>
      </c>
      <c r="B86" s="79">
        <v>-3836.06709</v>
      </c>
    </row>
    <row r="87" spans="1:2" x14ac:dyDescent="0.2">
      <c r="A87" s="7" t="s">
        <v>42</v>
      </c>
      <c r="B87" s="80">
        <f>+SUM(B50:B86)/2</f>
        <v>564.60120799999936</v>
      </c>
    </row>
    <row r="90" spans="1:2" x14ac:dyDescent="0.2">
      <c r="A90" s="5" t="s">
        <v>115</v>
      </c>
    </row>
    <row r="91" spans="1:2" x14ac:dyDescent="0.2">
      <c r="A91" s="5" t="s">
        <v>48</v>
      </c>
    </row>
    <row r="93" spans="1:2" x14ac:dyDescent="0.2">
      <c r="A93" s="205" t="s">
        <v>36</v>
      </c>
      <c r="B93" s="206" t="s">
        <v>49</v>
      </c>
    </row>
    <row r="94" spans="1:2" x14ac:dyDescent="0.2">
      <c r="A94" s="14" t="s">
        <v>37</v>
      </c>
      <c r="B94" s="3">
        <v>608.20000000000005</v>
      </c>
    </row>
    <row r="95" spans="1:2" x14ac:dyDescent="0.2">
      <c r="A95" s="14" t="s">
        <v>38</v>
      </c>
      <c r="B95" s="3">
        <v>-352.3</v>
      </c>
    </row>
    <row r="96" spans="1:2" x14ac:dyDescent="0.2">
      <c r="A96" s="14" t="s">
        <v>39</v>
      </c>
      <c r="B96" s="3">
        <v>270.5</v>
      </c>
    </row>
    <row r="97" spans="1:2" x14ac:dyDescent="0.2">
      <c r="A97" s="14" t="s">
        <v>40</v>
      </c>
      <c r="B97" s="3">
        <v>38.200000000000003</v>
      </c>
    </row>
    <row r="98" spans="1:2" x14ac:dyDescent="0.2">
      <c r="A98" s="14" t="s">
        <v>41</v>
      </c>
      <c r="B98" s="60">
        <v>0</v>
      </c>
    </row>
    <row r="99" spans="1:2" x14ac:dyDescent="0.2">
      <c r="A99" s="7" t="s">
        <v>42</v>
      </c>
      <c r="B99" s="8">
        <f>+SUM(B94:B98)</f>
        <v>564.60000000000014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37"/>
  <sheetViews>
    <sheetView workbookViewId="0">
      <selection activeCell="F43" sqref="E1:F43"/>
    </sheetView>
  </sheetViews>
  <sheetFormatPr baseColWidth="10" defaultColWidth="11.42578125" defaultRowHeight="12.75" x14ac:dyDescent="0.2"/>
  <cols>
    <col min="1" max="1" width="53" style="1" bestFit="1" customWidth="1"/>
    <col min="2" max="16384" width="11.42578125" style="1"/>
  </cols>
  <sheetData>
    <row r="1" spans="1:2" x14ac:dyDescent="0.2">
      <c r="A1" s="81" t="s">
        <v>178</v>
      </c>
    </row>
    <row r="2" spans="1:2" x14ac:dyDescent="0.2">
      <c r="A2" s="82" t="s">
        <v>268</v>
      </c>
    </row>
    <row r="3" spans="1:2" x14ac:dyDescent="0.2">
      <c r="A3" s="82" t="s">
        <v>269</v>
      </c>
    </row>
    <row r="4" spans="1:2" x14ac:dyDescent="0.2">
      <c r="A4" s="82" t="s">
        <v>270</v>
      </c>
    </row>
    <row r="5" spans="1:2" x14ac:dyDescent="0.2">
      <c r="A5" s="83" t="s">
        <v>109</v>
      </c>
    </row>
    <row r="6" spans="1:2" x14ac:dyDescent="0.2">
      <c r="A6" s="1" t="s">
        <v>110</v>
      </c>
    </row>
    <row r="7" spans="1:2" x14ac:dyDescent="0.2">
      <c r="A7" s="1" t="s">
        <v>113</v>
      </c>
    </row>
    <row r="8" spans="1:2" x14ac:dyDescent="0.2">
      <c r="A8" s="1" t="s">
        <v>114</v>
      </c>
    </row>
    <row r="11" spans="1:2" x14ac:dyDescent="0.2">
      <c r="A11" s="82" t="s">
        <v>111</v>
      </c>
    </row>
    <row r="12" spans="1:2" x14ac:dyDescent="0.2">
      <c r="A12" s="82" t="s">
        <v>48</v>
      </c>
    </row>
    <row r="14" spans="1:2" x14ac:dyDescent="0.2">
      <c r="A14" s="233" t="s">
        <v>50</v>
      </c>
      <c r="B14" s="234" t="s">
        <v>49</v>
      </c>
    </row>
    <row r="15" spans="1:2" x14ac:dyDescent="0.2">
      <c r="A15" s="239" t="s">
        <v>6</v>
      </c>
      <c r="B15" s="240">
        <v>1681.02511</v>
      </c>
    </row>
    <row r="16" spans="1:2" x14ac:dyDescent="0.2">
      <c r="A16" s="84" t="s">
        <v>7</v>
      </c>
      <c r="B16" s="85">
        <v>118.97720700000001</v>
      </c>
    </row>
    <row r="17" spans="1:2" x14ac:dyDescent="0.2">
      <c r="A17" s="84" t="s">
        <v>139</v>
      </c>
      <c r="B17" s="85">
        <v>0</v>
      </c>
    </row>
    <row r="18" spans="1:2" x14ac:dyDescent="0.2">
      <c r="A18" s="84" t="s">
        <v>120</v>
      </c>
      <c r="B18" s="85">
        <v>978.53431999999998</v>
      </c>
    </row>
    <row r="19" spans="1:2" x14ac:dyDescent="0.2">
      <c r="A19" s="84" t="s">
        <v>8</v>
      </c>
      <c r="B19" s="85">
        <v>454.66815800000001</v>
      </c>
    </row>
    <row r="20" spans="1:2" x14ac:dyDescent="0.2">
      <c r="A20" s="84" t="s">
        <v>121</v>
      </c>
      <c r="B20" s="85">
        <v>73.008706000000004</v>
      </c>
    </row>
    <row r="21" spans="1:2" x14ac:dyDescent="0.2">
      <c r="A21" s="84" t="s">
        <v>9</v>
      </c>
      <c r="B21" s="85">
        <v>55.836719000000002</v>
      </c>
    </row>
    <row r="22" spans="1:2" x14ac:dyDescent="0.2">
      <c r="A22" s="241" t="s">
        <v>10</v>
      </c>
      <c r="B22" s="242">
        <v>9856.2897680000005</v>
      </c>
    </row>
    <row r="23" spans="1:2" x14ac:dyDescent="0.2">
      <c r="A23" s="84" t="s">
        <v>11</v>
      </c>
      <c r="B23" s="85">
        <v>5771.8305170000003</v>
      </c>
    </row>
    <row r="24" spans="1:2" x14ac:dyDescent="0.2">
      <c r="A24" s="86" t="s">
        <v>12</v>
      </c>
      <c r="B24" s="85">
        <v>939.21065299999998</v>
      </c>
    </row>
    <row r="25" spans="1:2" x14ac:dyDescent="0.2">
      <c r="A25" s="86" t="s">
        <v>13</v>
      </c>
      <c r="B25" s="85">
        <v>4832.6198640000002</v>
      </c>
    </row>
    <row r="26" spans="1:2" x14ac:dyDescent="0.2">
      <c r="A26" s="86" t="s">
        <v>140</v>
      </c>
      <c r="B26" s="85">
        <v>0</v>
      </c>
    </row>
    <row r="27" spans="1:2" x14ac:dyDescent="0.2">
      <c r="A27" s="84" t="s">
        <v>14</v>
      </c>
      <c r="B27" s="85">
        <v>2.6931E-2</v>
      </c>
    </row>
    <row r="28" spans="1:2" x14ac:dyDescent="0.2">
      <c r="A28" s="86" t="s">
        <v>141</v>
      </c>
      <c r="B28" s="85">
        <v>0</v>
      </c>
    </row>
    <row r="29" spans="1:2" x14ac:dyDescent="0.2">
      <c r="A29" s="86" t="s">
        <v>142</v>
      </c>
      <c r="B29" s="85">
        <v>2.6931E-2</v>
      </c>
    </row>
    <row r="30" spans="1:2" x14ac:dyDescent="0.2">
      <c r="A30" s="84" t="s">
        <v>143</v>
      </c>
      <c r="B30" s="85">
        <v>0</v>
      </c>
    </row>
    <row r="31" spans="1:2" x14ac:dyDescent="0.2">
      <c r="A31" s="84" t="s">
        <v>144</v>
      </c>
      <c r="B31" s="85">
        <v>0.34236800000000001</v>
      </c>
    </row>
    <row r="32" spans="1:2" x14ac:dyDescent="0.2">
      <c r="A32" s="84" t="s">
        <v>9</v>
      </c>
      <c r="B32" s="85">
        <v>4084.0899519999998</v>
      </c>
    </row>
    <row r="33" spans="1:2" x14ac:dyDescent="0.2">
      <c r="A33" s="86" t="s">
        <v>145</v>
      </c>
      <c r="B33" s="85">
        <v>-4867.6094119999998</v>
      </c>
    </row>
    <row r="34" spans="1:2" x14ac:dyDescent="0.2">
      <c r="A34" s="86" t="s">
        <v>146</v>
      </c>
      <c r="B34" s="85">
        <v>8951.8193640000009</v>
      </c>
    </row>
    <row r="35" spans="1:2" x14ac:dyDescent="0.2">
      <c r="A35" s="87" t="s">
        <v>147</v>
      </c>
      <c r="B35" s="85">
        <v>1772.2042879999999</v>
      </c>
    </row>
    <row r="36" spans="1:2" x14ac:dyDescent="0.2">
      <c r="A36" s="87" t="s">
        <v>148</v>
      </c>
      <c r="B36" s="85">
        <v>0</v>
      </c>
    </row>
    <row r="37" spans="1:2" x14ac:dyDescent="0.2">
      <c r="A37" s="87" t="s">
        <v>149</v>
      </c>
      <c r="B37" s="85">
        <v>7179.615076</v>
      </c>
    </row>
    <row r="38" spans="1:2" x14ac:dyDescent="0.2">
      <c r="A38" s="86" t="s">
        <v>150</v>
      </c>
      <c r="B38" s="85">
        <v>-0.12</v>
      </c>
    </row>
    <row r="39" spans="1:2" x14ac:dyDescent="0.2">
      <c r="A39" s="241" t="s">
        <v>151</v>
      </c>
      <c r="B39" s="242">
        <v>-8175.2646580000001</v>
      </c>
    </row>
    <row r="40" spans="1:2" x14ac:dyDescent="0.2">
      <c r="A40" s="241" t="s">
        <v>17</v>
      </c>
      <c r="B40" s="242">
        <v>153.17680200000001</v>
      </c>
    </row>
    <row r="41" spans="1:2" x14ac:dyDescent="0.2">
      <c r="A41" s="241" t="s">
        <v>19</v>
      </c>
      <c r="B41" s="242">
        <v>-173.35550499999999</v>
      </c>
    </row>
    <row r="42" spans="1:2" x14ac:dyDescent="0.2">
      <c r="A42" s="84" t="s">
        <v>20</v>
      </c>
      <c r="B42" s="85">
        <v>-143.68322599999999</v>
      </c>
    </row>
    <row r="43" spans="1:2" x14ac:dyDescent="0.2">
      <c r="A43" s="84" t="s">
        <v>18</v>
      </c>
      <c r="B43" s="85">
        <v>-29.672279</v>
      </c>
    </row>
    <row r="44" spans="1:2" x14ac:dyDescent="0.2">
      <c r="A44" s="86" t="s">
        <v>152</v>
      </c>
      <c r="B44" s="85">
        <v>-11.972279</v>
      </c>
    </row>
    <row r="45" spans="1:2" x14ac:dyDescent="0.2">
      <c r="A45" s="86" t="s">
        <v>153</v>
      </c>
      <c r="B45" s="85">
        <v>-17.7</v>
      </c>
    </row>
    <row r="46" spans="1:2" x14ac:dyDescent="0.2">
      <c r="A46" s="84" t="s">
        <v>21</v>
      </c>
      <c r="B46" s="85">
        <v>0</v>
      </c>
    </row>
    <row r="47" spans="1:2" x14ac:dyDescent="0.2">
      <c r="A47" s="86" t="s">
        <v>153</v>
      </c>
      <c r="B47" s="85">
        <v>0</v>
      </c>
    </row>
    <row r="48" spans="1:2" x14ac:dyDescent="0.2">
      <c r="A48" s="241" t="s">
        <v>154</v>
      </c>
      <c r="B48" s="242">
        <v>1834.201912</v>
      </c>
    </row>
    <row r="49" spans="1:2" x14ac:dyDescent="0.2">
      <c r="A49" s="241" t="s">
        <v>155</v>
      </c>
      <c r="B49" s="242">
        <v>9682.9342629999992</v>
      </c>
    </row>
    <row r="50" spans="1:2" x14ac:dyDescent="0.2">
      <c r="A50" s="88" t="s">
        <v>156</v>
      </c>
      <c r="B50" s="89">
        <v>-7848.7323509999997</v>
      </c>
    </row>
    <row r="51" spans="1:2" x14ac:dyDescent="0.2">
      <c r="A51" s="241" t="s">
        <v>157</v>
      </c>
      <c r="B51" s="242">
        <v>9682.9342629999992</v>
      </c>
    </row>
    <row r="52" spans="1:2" x14ac:dyDescent="0.2">
      <c r="A52" s="241" t="s">
        <v>158</v>
      </c>
      <c r="B52" s="242">
        <v>-7848.7323509999997</v>
      </c>
    </row>
    <row r="53" spans="1:2" x14ac:dyDescent="0.2">
      <c r="A53" s="241" t="s">
        <v>159</v>
      </c>
      <c r="B53" s="242">
        <v>0</v>
      </c>
    </row>
    <row r="54" spans="1:2" x14ac:dyDescent="0.2">
      <c r="A54" s="84" t="s">
        <v>25</v>
      </c>
      <c r="B54" s="85">
        <v>0</v>
      </c>
    </row>
    <row r="55" spans="1:2" x14ac:dyDescent="0.2">
      <c r="A55" s="84" t="s">
        <v>26</v>
      </c>
      <c r="B55" s="85">
        <v>0</v>
      </c>
    </row>
    <row r="56" spans="1:2" x14ac:dyDescent="0.2">
      <c r="A56" s="241" t="s">
        <v>160</v>
      </c>
      <c r="B56" s="242">
        <v>-7848.7323509999997</v>
      </c>
    </row>
    <row r="57" spans="1:2" x14ac:dyDescent="0.2">
      <c r="A57" s="84" t="s">
        <v>21</v>
      </c>
      <c r="B57" s="85">
        <v>-8353.7323510000006</v>
      </c>
    </row>
    <row r="58" spans="1:2" x14ac:dyDescent="0.2">
      <c r="A58" s="90" t="s">
        <v>27</v>
      </c>
      <c r="B58" s="91">
        <v>505</v>
      </c>
    </row>
    <row r="61" spans="1:2" x14ac:dyDescent="0.2">
      <c r="A61" s="82" t="s">
        <v>112</v>
      </c>
    </row>
    <row r="62" spans="1:2" x14ac:dyDescent="0.2">
      <c r="A62" s="82" t="s">
        <v>48</v>
      </c>
    </row>
    <row r="64" spans="1:2" x14ac:dyDescent="0.2">
      <c r="A64" s="235" t="s">
        <v>176</v>
      </c>
      <c r="B64" s="236" t="s">
        <v>49</v>
      </c>
    </row>
    <row r="65" spans="1:2" x14ac:dyDescent="0.2">
      <c r="A65" s="243" t="s">
        <v>55</v>
      </c>
      <c r="B65" s="244">
        <v>8</v>
      </c>
    </row>
    <row r="66" spans="1:2" ht="25.5" x14ac:dyDescent="0.2">
      <c r="A66" s="92" t="s">
        <v>125</v>
      </c>
      <c r="B66" s="93">
        <v>8</v>
      </c>
    </row>
    <row r="67" spans="1:2" x14ac:dyDescent="0.2">
      <c r="A67" s="243" t="s">
        <v>59</v>
      </c>
      <c r="B67" s="244">
        <v>35.711957999999996</v>
      </c>
    </row>
    <row r="68" spans="1:2" ht="25.5" x14ac:dyDescent="0.2">
      <c r="A68" s="92" t="s">
        <v>60</v>
      </c>
      <c r="B68" s="93">
        <v>-37</v>
      </c>
    </row>
    <row r="69" spans="1:2" ht="16.5" customHeight="1" x14ac:dyDescent="0.2">
      <c r="A69" s="92" t="s">
        <v>126</v>
      </c>
      <c r="B69" s="93">
        <v>72.711957999999996</v>
      </c>
    </row>
    <row r="70" spans="1:2" x14ac:dyDescent="0.2">
      <c r="A70" s="243" t="s">
        <v>179</v>
      </c>
      <c r="B70" s="244">
        <v>0.2</v>
      </c>
    </row>
    <row r="71" spans="1:2" x14ac:dyDescent="0.2">
      <c r="A71" s="92" t="s">
        <v>180</v>
      </c>
      <c r="B71" s="93">
        <v>0.2</v>
      </c>
    </row>
    <row r="72" spans="1:2" x14ac:dyDescent="0.2">
      <c r="A72" s="243" t="s">
        <v>61</v>
      </c>
      <c r="B72" s="244">
        <v>521.45278999999994</v>
      </c>
    </row>
    <row r="73" spans="1:2" ht="25.5" x14ac:dyDescent="0.2">
      <c r="A73" s="92" t="s">
        <v>62</v>
      </c>
      <c r="B73" s="93">
        <v>526.29999999999995</v>
      </c>
    </row>
    <row r="74" spans="1:2" x14ac:dyDescent="0.2">
      <c r="A74" s="92" t="s">
        <v>181</v>
      </c>
      <c r="B74" s="93">
        <v>-4.8472100000000005</v>
      </c>
    </row>
    <row r="75" spans="1:2" x14ac:dyDescent="0.2">
      <c r="A75" s="243" t="s">
        <v>182</v>
      </c>
      <c r="B75" s="244">
        <v>736.13</v>
      </c>
    </row>
    <row r="76" spans="1:2" x14ac:dyDescent="0.2">
      <c r="A76" s="92" t="s">
        <v>183</v>
      </c>
      <c r="B76" s="93">
        <v>736.13</v>
      </c>
    </row>
    <row r="77" spans="1:2" x14ac:dyDescent="0.2">
      <c r="A77" s="243" t="s">
        <v>128</v>
      </c>
      <c r="B77" s="244">
        <v>400</v>
      </c>
    </row>
    <row r="78" spans="1:2" x14ac:dyDescent="0.2">
      <c r="A78" s="92" t="s">
        <v>184</v>
      </c>
      <c r="B78" s="93">
        <v>400</v>
      </c>
    </row>
    <row r="79" spans="1:2" ht="25.5" x14ac:dyDescent="0.2">
      <c r="A79" s="92" t="s">
        <v>129</v>
      </c>
      <c r="B79" s="93">
        <v>-45</v>
      </c>
    </row>
    <row r="80" spans="1:2" x14ac:dyDescent="0.2">
      <c r="A80" s="92" t="s">
        <v>185</v>
      </c>
      <c r="B80" s="93">
        <v>45</v>
      </c>
    </row>
    <row r="81" spans="1:2" x14ac:dyDescent="0.2">
      <c r="A81" s="243" t="s">
        <v>130</v>
      </c>
      <c r="B81" s="244">
        <v>164.43923900000001</v>
      </c>
    </row>
    <row r="82" spans="1:2" x14ac:dyDescent="0.2">
      <c r="A82" s="92" t="s">
        <v>186</v>
      </c>
      <c r="B82" s="93">
        <v>4.8472100000000005</v>
      </c>
    </row>
    <row r="83" spans="1:2" x14ac:dyDescent="0.2">
      <c r="A83" s="92" t="s">
        <v>131</v>
      </c>
      <c r="B83" s="93">
        <v>151.592029</v>
      </c>
    </row>
    <row r="84" spans="1:2" x14ac:dyDescent="0.2">
      <c r="A84" s="92" t="s">
        <v>167</v>
      </c>
      <c r="B84" s="93">
        <v>8</v>
      </c>
    </row>
    <row r="85" spans="1:2" x14ac:dyDescent="0.2">
      <c r="A85" s="243" t="s">
        <v>64</v>
      </c>
      <c r="B85" s="244">
        <v>342.31292400000001</v>
      </c>
    </row>
    <row r="86" spans="1:2" x14ac:dyDescent="0.2">
      <c r="A86" s="92" t="s">
        <v>66</v>
      </c>
      <c r="B86" s="93">
        <v>19.325765999999998</v>
      </c>
    </row>
    <row r="87" spans="1:2" ht="25.5" x14ac:dyDescent="0.2">
      <c r="A87" s="92" t="s">
        <v>67</v>
      </c>
      <c r="B87" s="93">
        <v>0.495</v>
      </c>
    </row>
    <row r="88" spans="1:2" x14ac:dyDescent="0.2">
      <c r="A88" s="92" t="s">
        <v>68</v>
      </c>
      <c r="B88" s="93">
        <v>-29.573382000000002</v>
      </c>
    </row>
    <row r="89" spans="1:2" x14ac:dyDescent="0.2">
      <c r="A89" s="92" t="s">
        <v>69</v>
      </c>
      <c r="B89" s="93">
        <v>352</v>
      </c>
    </row>
    <row r="90" spans="1:2" x14ac:dyDescent="0.2">
      <c r="A90" s="92" t="s">
        <v>70</v>
      </c>
      <c r="B90" s="93">
        <v>6.5540000000000001E-2</v>
      </c>
    </row>
    <row r="91" spans="1:2" x14ac:dyDescent="0.2">
      <c r="A91" s="243" t="s">
        <v>72</v>
      </c>
      <c r="B91" s="244">
        <v>-1.6336059999999999</v>
      </c>
    </row>
    <row r="92" spans="1:2" x14ac:dyDescent="0.2">
      <c r="A92" s="92" t="s">
        <v>73</v>
      </c>
      <c r="B92" s="93">
        <v>-1.6336059999999999</v>
      </c>
    </row>
    <row r="93" spans="1:2" x14ac:dyDescent="0.2">
      <c r="A93" s="243" t="s">
        <v>74</v>
      </c>
      <c r="B93" s="244">
        <v>0.54157699999999998</v>
      </c>
    </row>
    <row r="94" spans="1:2" x14ac:dyDescent="0.2">
      <c r="A94" s="92" t="s">
        <v>75</v>
      </c>
      <c r="B94" s="93">
        <v>0.54157699999999998</v>
      </c>
    </row>
    <row r="95" spans="1:2" x14ac:dyDescent="0.2">
      <c r="A95" s="243" t="s">
        <v>76</v>
      </c>
      <c r="B95" s="244">
        <v>-0.4</v>
      </c>
    </row>
    <row r="96" spans="1:2" x14ac:dyDescent="0.2">
      <c r="A96" s="92" t="s">
        <v>187</v>
      </c>
      <c r="B96" s="93">
        <v>-0.4</v>
      </c>
    </row>
    <row r="97" spans="1:2" x14ac:dyDescent="0.2">
      <c r="A97" s="243" t="s">
        <v>79</v>
      </c>
      <c r="B97" s="244">
        <v>29</v>
      </c>
    </row>
    <row r="98" spans="1:2" x14ac:dyDescent="0.2">
      <c r="A98" s="92" t="s">
        <v>80</v>
      </c>
      <c r="B98" s="93">
        <v>4</v>
      </c>
    </row>
    <row r="99" spans="1:2" x14ac:dyDescent="0.2">
      <c r="A99" s="92" t="s">
        <v>188</v>
      </c>
      <c r="B99" s="93">
        <v>25</v>
      </c>
    </row>
    <row r="100" spans="1:2" x14ac:dyDescent="0.2">
      <c r="A100" s="243" t="s">
        <v>189</v>
      </c>
      <c r="B100" s="244">
        <f>+SUM(B101:B103)</f>
        <v>-4881.7803999999996</v>
      </c>
    </row>
    <row r="101" spans="1:2" x14ac:dyDescent="0.2">
      <c r="A101" s="92" t="s">
        <v>190</v>
      </c>
      <c r="B101" s="93">
        <v>-5000</v>
      </c>
    </row>
    <row r="102" spans="1:2" x14ac:dyDescent="0.2">
      <c r="A102" s="92" t="s">
        <v>191</v>
      </c>
      <c r="B102" s="93">
        <v>54</v>
      </c>
    </row>
    <row r="103" spans="1:2" x14ac:dyDescent="0.2">
      <c r="A103" s="92" t="s">
        <v>192</v>
      </c>
      <c r="B103" s="93">
        <v>64.2196</v>
      </c>
    </row>
    <row r="104" spans="1:2" x14ac:dyDescent="0.2">
      <c r="A104" s="243" t="s">
        <v>91</v>
      </c>
      <c r="B104" s="244">
        <v>0.89500000000000002</v>
      </c>
    </row>
    <row r="105" spans="1:2" ht="25.5" x14ac:dyDescent="0.2">
      <c r="A105" s="92" t="s">
        <v>193</v>
      </c>
      <c r="B105" s="93">
        <v>0.89500000000000002</v>
      </c>
    </row>
    <row r="106" spans="1:2" x14ac:dyDescent="0.2">
      <c r="A106" s="243" t="s">
        <v>94</v>
      </c>
      <c r="B106" s="244">
        <v>-8</v>
      </c>
    </row>
    <row r="107" spans="1:2" x14ac:dyDescent="0.2">
      <c r="A107" s="92" t="s">
        <v>95</v>
      </c>
      <c r="B107" s="93">
        <v>-8</v>
      </c>
    </row>
    <row r="108" spans="1:2" x14ac:dyDescent="0.2">
      <c r="A108" s="243" t="s">
        <v>99</v>
      </c>
      <c r="B108" s="244">
        <v>338.40634799999998</v>
      </c>
    </row>
    <row r="109" spans="1:2" x14ac:dyDescent="0.2">
      <c r="A109" s="92" t="s">
        <v>100</v>
      </c>
      <c r="B109" s="93">
        <v>15.82929</v>
      </c>
    </row>
    <row r="110" spans="1:2" x14ac:dyDescent="0.2">
      <c r="A110" s="92" t="s">
        <v>194</v>
      </c>
      <c r="B110" s="93">
        <v>41.365430000000003</v>
      </c>
    </row>
    <row r="111" spans="1:2" ht="25.5" x14ac:dyDescent="0.2">
      <c r="A111" s="92" t="s">
        <v>195</v>
      </c>
      <c r="B111" s="93">
        <v>41.302889</v>
      </c>
    </row>
    <row r="112" spans="1:2" ht="25.5" x14ac:dyDescent="0.2">
      <c r="A112" s="92" t="s">
        <v>196</v>
      </c>
      <c r="B112" s="93">
        <v>2.2559589999999998</v>
      </c>
    </row>
    <row r="113" spans="1:2" x14ac:dyDescent="0.2">
      <c r="A113" s="92" t="s">
        <v>197</v>
      </c>
      <c r="B113" s="93">
        <v>189.629333</v>
      </c>
    </row>
    <row r="114" spans="1:2" x14ac:dyDescent="0.2">
      <c r="A114" s="92" t="s">
        <v>198</v>
      </c>
      <c r="B114" s="93">
        <v>48.023446999999997</v>
      </c>
    </row>
    <row r="115" spans="1:2" x14ac:dyDescent="0.2">
      <c r="A115" s="243" t="s">
        <v>101</v>
      </c>
      <c r="B115" s="244">
        <v>58.534650999999997</v>
      </c>
    </row>
    <row r="116" spans="1:2" ht="25.5" x14ac:dyDescent="0.2">
      <c r="A116" s="92" t="s">
        <v>175</v>
      </c>
      <c r="B116" s="93">
        <v>58.534650999999997</v>
      </c>
    </row>
    <row r="117" spans="1:2" x14ac:dyDescent="0.2">
      <c r="A117" s="243" t="s">
        <v>102</v>
      </c>
      <c r="B117" s="244">
        <v>46.708706000000006</v>
      </c>
    </row>
    <row r="118" spans="1:2" x14ac:dyDescent="0.2">
      <c r="A118" s="92" t="s">
        <v>103</v>
      </c>
      <c r="B118" s="93">
        <v>73.008706000000004</v>
      </c>
    </row>
    <row r="119" spans="1:2" ht="25.5" x14ac:dyDescent="0.2">
      <c r="A119" s="92" t="s">
        <v>199</v>
      </c>
      <c r="B119" s="93">
        <v>-42.3</v>
      </c>
    </row>
    <row r="120" spans="1:2" x14ac:dyDescent="0.2">
      <c r="A120" s="92" t="s">
        <v>137</v>
      </c>
      <c r="B120" s="93">
        <v>16</v>
      </c>
    </row>
    <row r="121" spans="1:2" x14ac:dyDescent="0.2">
      <c r="A121" s="243" t="s">
        <v>104</v>
      </c>
      <c r="B121" s="244">
        <v>3092.7</v>
      </c>
    </row>
    <row r="122" spans="1:2" x14ac:dyDescent="0.2">
      <c r="A122" s="92" t="s">
        <v>105</v>
      </c>
      <c r="B122" s="93">
        <v>3092.7</v>
      </c>
    </row>
    <row r="123" spans="1:2" x14ac:dyDescent="0.2">
      <c r="A123" s="243" t="s">
        <v>106</v>
      </c>
      <c r="B123" s="244">
        <v>8799.7150759999986</v>
      </c>
    </row>
    <row r="124" spans="1:2" x14ac:dyDescent="0.2">
      <c r="A124" s="92" t="s">
        <v>107</v>
      </c>
      <c r="B124" s="93">
        <v>8799.7150759999986</v>
      </c>
    </row>
    <row r="125" spans="1:2" x14ac:dyDescent="0.2">
      <c r="A125" s="245" t="s">
        <v>42</v>
      </c>
      <c r="B125" s="246">
        <f>+SUM(B65:B124)/2</f>
        <v>9682.9342629999992</v>
      </c>
    </row>
    <row r="126" spans="1:2" x14ac:dyDescent="0.2">
      <c r="B126" s="95"/>
    </row>
    <row r="128" spans="1:2" x14ac:dyDescent="0.2">
      <c r="A128" s="82" t="s">
        <v>115</v>
      </c>
    </row>
    <row r="129" spans="1:2" x14ac:dyDescent="0.2">
      <c r="A129" s="82" t="s">
        <v>48</v>
      </c>
    </row>
    <row r="131" spans="1:2" x14ac:dyDescent="0.2">
      <c r="A131" s="237" t="s">
        <v>36</v>
      </c>
      <c r="B131" s="238" t="s">
        <v>49</v>
      </c>
    </row>
    <row r="132" spans="1:2" x14ac:dyDescent="0.2">
      <c r="A132" s="96" t="s">
        <v>37</v>
      </c>
      <c r="B132" s="97">
        <v>2773.4101810000002</v>
      </c>
    </row>
    <row r="133" spans="1:2" x14ac:dyDescent="0.2">
      <c r="A133" s="96" t="s">
        <v>38</v>
      </c>
      <c r="B133" s="97">
        <v>789.06828499999995</v>
      </c>
    </row>
    <row r="134" spans="1:2" x14ac:dyDescent="0.2">
      <c r="A134" s="96" t="s">
        <v>39</v>
      </c>
      <c r="B134" s="97">
        <v>674.54077299999994</v>
      </c>
    </row>
    <row r="135" spans="1:2" x14ac:dyDescent="0.2">
      <c r="A135" s="96" t="s">
        <v>40</v>
      </c>
      <c r="B135" s="97">
        <v>2353.2150240000001</v>
      </c>
    </row>
    <row r="136" spans="1:2" x14ac:dyDescent="0.2">
      <c r="A136" s="96" t="s">
        <v>41</v>
      </c>
      <c r="B136" s="98">
        <v>3092.7</v>
      </c>
    </row>
    <row r="137" spans="1:2" x14ac:dyDescent="0.2">
      <c r="A137" s="94" t="s">
        <v>42</v>
      </c>
      <c r="B137" s="99">
        <f>+SUM(B132:B136)</f>
        <v>9682.9342629999992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47"/>
  <sheetViews>
    <sheetView workbookViewId="0">
      <selection activeCell="E23" sqref="E23"/>
    </sheetView>
  </sheetViews>
  <sheetFormatPr baseColWidth="10" defaultColWidth="11.42578125" defaultRowHeight="12" x14ac:dyDescent="0.2"/>
  <cols>
    <col min="1" max="1" width="52.140625" style="6" bestFit="1" customWidth="1"/>
    <col min="2" max="16384" width="11.42578125" style="6"/>
  </cols>
  <sheetData>
    <row r="1" spans="1:3" ht="12.75" x14ac:dyDescent="0.2">
      <c r="A1" s="10" t="s">
        <v>201</v>
      </c>
      <c r="B1" s="13"/>
      <c r="C1" s="13"/>
    </row>
    <row r="2" spans="1:3" ht="12.75" x14ac:dyDescent="0.2">
      <c r="A2" s="11" t="s">
        <v>273</v>
      </c>
      <c r="B2" s="13"/>
      <c r="C2" s="13"/>
    </row>
    <row r="3" spans="1:3" ht="12.75" x14ac:dyDescent="0.2">
      <c r="A3" s="11" t="s">
        <v>274</v>
      </c>
      <c r="B3" s="13"/>
      <c r="C3" s="13"/>
    </row>
    <row r="4" spans="1:3" ht="12.75" x14ac:dyDescent="0.2">
      <c r="A4" s="11" t="s">
        <v>275</v>
      </c>
      <c r="B4" s="13"/>
      <c r="C4" s="13"/>
    </row>
    <row r="5" spans="1:3" ht="12.75" x14ac:dyDescent="0.2">
      <c r="A5" s="12" t="s">
        <v>109</v>
      </c>
      <c r="B5" s="13"/>
      <c r="C5" s="13"/>
    </row>
    <row r="6" spans="1:3" ht="12.75" x14ac:dyDescent="0.2">
      <c r="A6" s="13" t="s">
        <v>110</v>
      </c>
      <c r="B6" s="13"/>
      <c r="C6" s="13"/>
    </row>
    <row r="7" spans="1:3" ht="12.75" x14ac:dyDescent="0.2">
      <c r="A7" s="13" t="s">
        <v>113</v>
      </c>
      <c r="B7" s="13"/>
      <c r="C7" s="13"/>
    </row>
    <row r="8" spans="1:3" ht="12.75" x14ac:dyDescent="0.2">
      <c r="A8" s="13" t="s">
        <v>114</v>
      </c>
      <c r="B8" s="13"/>
      <c r="C8" s="13"/>
    </row>
    <row r="11" spans="1:3" x14ac:dyDescent="0.2">
      <c r="A11" s="5" t="s">
        <v>111</v>
      </c>
    </row>
    <row r="12" spans="1:3" x14ac:dyDescent="0.2">
      <c r="A12" s="5" t="s">
        <v>48</v>
      </c>
    </row>
    <row r="14" spans="1:3" x14ac:dyDescent="0.2">
      <c r="A14" s="247" t="s">
        <v>50</v>
      </c>
      <c r="B14" s="248" t="s">
        <v>49</v>
      </c>
    </row>
    <row r="15" spans="1:3" x14ac:dyDescent="0.2">
      <c r="A15" s="252" t="s">
        <v>6</v>
      </c>
      <c r="B15" s="253">
        <v>20457.765283000001</v>
      </c>
    </row>
    <row r="16" spans="1:3" x14ac:dyDescent="0.2">
      <c r="A16" s="100" t="s">
        <v>139</v>
      </c>
      <c r="B16" s="101">
        <v>15400</v>
      </c>
    </row>
    <row r="17" spans="1:2" x14ac:dyDescent="0.2">
      <c r="A17" s="100" t="s">
        <v>120</v>
      </c>
      <c r="B17" s="101">
        <v>3186.7904789999998</v>
      </c>
    </row>
    <row r="18" spans="1:2" x14ac:dyDescent="0.2">
      <c r="A18" s="100" t="s">
        <v>8</v>
      </c>
      <c r="B18" s="101">
        <v>-0.7</v>
      </c>
    </row>
    <row r="19" spans="1:2" x14ac:dyDescent="0.2">
      <c r="A19" s="100" t="s">
        <v>121</v>
      </c>
      <c r="B19" s="101">
        <v>1871.6766439999999</v>
      </c>
    </row>
    <row r="20" spans="1:2" x14ac:dyDescent="0.2">
      <c r="A20" s="100" t="s">
        <v>9</v>
      </c>
      <c r="B20" s="101">
        <v>-1.8400000000000001E-3</v>
      </c>
    </row>
    <row r="21" spans="1:2" x14ac:dyDescent="0.2">
      <c r="A21" s="254" t="s">
        <v>10</v>
      </c>
      <c r="B21" s="255">
        <v>37497.147600999997</v>
      </c>
    </row>
    <row r="22" spans="1:2" x14ac:dyDescent="0.2">
      <c r="A22" s="100" t="s">
        <v>11</v>
      </c>
      <c r="B22" s="101">
        <v>2896.9813490000001</v>
      </c>
    </row>
    <row r="23" spans="1:2" x14ac:dyDescent="0.2">
      <c r="A23" s="102" t="s">
        <v>12</v>
      </c>
      <c r="B23" s="101">
        <v>1443.3538490000001</v>
      </c>
    </row>
    <row r="24" spans="1:2" x14ac:dyDescent="0.2">
      <c r="A24" s="102" t="s">
        <v>13</v>
      </c>
      <c r="B24" s="101">
        <v>1453.6275000000001</v>
      </c>
    </row>
    <row r="25" spans="1:2" x14ac:dyDescent="0.2">
      <c r="A25" s="100" t="s">
        <v>143</v>
      </c>
      <c r="B25" s="101">
        <v>400</v>
      </c>
    </row>
    <row r="26" spans="1:2" x14ac:dyDescent="0.2">
      <c r="A26" s="100" t="s">
        <v>163</v>
      </c>
      <c r="B26" s="101">
        <v>0.21279699999999999</v>
      </c>
    </row>
    <row r="27" spans="1:2" x14ac:dyDescent="0.2">
      <c r="A27" s="100" t="s">
        <v>9</v>
      </c>
      <c r="B27" s="101">
        <v>34199.953455000003</v>
      </c>
    </row>
    <row r="28" spans="1:2" x14ac:dyDescent="0.2">
      <c r="A28" s="254" t="s">
        <v>16</v>
      </c>
      <c r="B28" s="255">
        <v>-17039.382318</v>
      </c>
    </row>
    <row r="29" spans="1:2" x14ac:dyDescent="0.2">
      <c r="A29" s="254" t="s">
        <v>17</v>
      </c>
      <c r="B29" s="255">
        <v>2002.5085690000001</v>
      </c>
    </row>
    <row r="30" spans="1:2" x14ac:dyDescent="0.2">
      <c r="A30" s="100" t="s">
        <v>18</v>
      </c>
      <c r="B30" s="101">
        <v>2002.5085690000001</v>
      </c>
    </row>
    <row r="31" spans="1:2" x14ac:dyDescent="0.2">
      <c r="A31" s="254" t="s">
        <v>19</v>
      </c>
      <c r="B31" s="255">
        <v>3050.590318</v>
      </c>
    </row>
    <row r="32" spans="1:2" x14ac:dyDescent="0.2">
      <c r="A32" s="100" t="s">
        <v>20</v>
      </c>
      <c r="B32" s="101">
        <v>-420.08687700000002</v>
      </c>
    </row>
    <row r="33" spans="1:2" x14ac:dyDescent="0.2">
      <c r="A33" s="100" t="s">
        <v>18</v>
      </c>
      <c r="B33" s="101">
        <v>1520.677195</v>
      </c>
    </row>
    <row r="34" spans="1:2" x14ac:dyDescent="0.2">
      <c r="A34" s="100" t="s">
        <v>21</v>
      </c>
      <c r="B34" s="101">
        <v>1950</v>
      </c>
    </row>
    <row r="35" spans="1:2" x14ac:dyDescent="0.2">
      <c r="A35" s="254" t="s">
        <v>22</v>
      </c>
      <c r="B35" s="255">
        <v>22460.273851999998</v>
      </c>
    </row>
    <row r="36" spans="1:2" x14ac:dyDescent="0.2">
      <c r="A36" s="254" t="s">
        <v>23</v>
      </c>
      <c r="B36" s="255">
        <v>40547.737918999999</v>
      </c>
    </row>
    <row r="37" spans="1:2" x14ac:dyDescent="0.2">
      <c r="A37" s="254" t="s">
        <v>24</v>
      </c>
      <c r="B37" s="255">
        <v>40547.737918999999</v>
      </c>
    </row>
    <row r="38" spans="1:2" x14ac:dyDescent="0.2">
      <c r="A38" s="103" t="s">
        <v>272</v>
      </c>
      <c r="B38" s="104">
        <v>-18087.464067000001</v>
      </c>
    </row>
    <row r="39" spans="1:2" x14ac:dyDescent="0.2">
      <c r="A39" s="254" t="s">
        <v>254</v>
      </c>
      <c r="B39" s="255">
        <v>-18087.464067000001</v>
      </c>
    </row>
    <row r="40" spans="1:2" x14ac:dyDescent="0.2">
      <c r="A40" s="254" t="s">
        <v>159</v>
      </c>
      <c r="B40" s="255">
        <v>0.63239199999999995</v>
      </c>
    </row>
    <row r="41" spans="1:2" x14ac:dyDescent="0.2">
      <c r="A41" s="100" t="s">
        <v>25</v>
      </c>
      <c r="B41" s="101">
        <v>0.63239199999999995</v>
      </c>
    </row>
    <row r="42" spans="1:2" x14ac:dyDescent="0.2">
      <c r="A42" s="100" t="s">
        <v>26</v>
      </c>
      <c r="B42" s="101">
        <v>0</v>
      </c>
    </row>
    <row r="43" spans="1:2" x14ac:dyDescent="0.2">
      <c r="A43" s="254" t="s">
        <v>160</v>
      </c>
      <c r="B43" s="255">
        <v>-18086.831675000001</v>
      </c>
    </row>
    <row r="44" spans="1:2" x14ac:dyDescent="0.2">
      <c r="A44" s="100" t="s">
        <v>21</v>
      </c>
      <c r="B44" s="101">
        <v>-4017.1053099999999</v>
      </c>
    </row>
    <row r="45" spans="1:2" x14ac:dyDescent="0.2">
      <c r="A45" s="105" t="s">
        <v>27</v>
      </c>
      <c r="B45" s="106">
        <v>-14069.726365</v>
      </c>
    </row>
    <row r="48" spans="1:2" x14ac:dyDescent="0.2">
      <c r="A48" s="5" t="s">
        <v>112</v>
      </c>
    </row>
    <row r="49" spans="1:2" x14ac:dyDescent="0.2">
      <c r="A49" s="5" t="s">
        <v>48</v>
      </c>
    </row>
    <row r="51" spans="1:2" x14ac:dyDescent="0.2">
      <c r="A51" s="229" t="s">
        <v>176</v>
      </c>
      <c r="B51" s="230" t="s">
        <v>49</v>
      </c>
    </row>
    <row r="52" spans="1:2" x14ac:dyDescent="0.2">
      <c r="A52" s="251" t="s">
        <v>51</v>
      </c>
      <c r="B52" s="108">
        <v>2.0352999999999999</v>
      </c>
    </row>
    <row r="53" spans="1:2" x14ac:dyDescent="0.2">
      <c r="A53" s="109" t="s">
        <v>52</v>
      </c>
      <c r="B53" s="110">
        <v>2.0352999999999999</v>
      </c>
    </row>
    <row r="54" spans="1:2" x14ac:dyDescent="0.2">
      <c r="A54" s="109"/>
      <c r="B54" s="111"/>
    </row>
    <row r="55" spans="1:2" x14ac:dyDescent="0.2">
      <c r="A55" s="251" t="s">
        <v>210</v>
      </c>
      <c r="B55" s="108">
        <v>750</v>
      </c>
    </row>
    <row r="56" spans="1:2" x14ac:dyDescent="0.2">
      <c r="A56" s="109" t="s">
        <v>211</v>
      </c>
      <c r="B56" s="110">
        <v>750</v>
      </c>
    </row>
    <row r="57" spans="1:2" x14ac:dyDescent="0.2">
      <c r="A57" s="109"/>
      <c r="B57" s="110"/>
    </row>
    <row r="58" spans="1:2" x14ac:dyDescent="0.2">
      <c r="A58" s="251" t="s">
        <v>55</v>
      </c>
      <c r="B58" s="108">
        <v>2715.5</v>
      </c>
    </row>
    <row r="59" spans="1:2" x14ac:dyDescent="0.2">
      <c r="A59" s="109" t="s">
        <v>212</v>
      </c>
      <c r="B59" s="110">
        <v>32.5</v>
      </c>
    </row>
    <row r="60" spans="1:2" x14ac:dyDescent="0.2">
      <c r="A60" s="109" t="s">
        <v>58</v>
      </c>
      <c r="B60" s="110">
        <v>2683</v>
      </c>
    </row>
    <row r="61" spans="1:2" x14ac:dyDescent="0.2">
      <c r="A61" s="112"/>
      <c r="B61" s="110"/>
    </row>
    <row r="62" spans="1:2" x14ac:dyDescent="0.2">
      <c r="A62" s="251" t="s">
        <v>59</v>
      </c>
      <c r="B62" s="108">
        <v>-965.25580000000002</v>
      </c>
    </row>
    <row r="63" spans="1:2" ht="24" x14ac:dyDescent="0.2">
      <c r="A63" s="109" t="s">
        <v>60</v>
      </c>
      <c r="B63" s="110">
        <v>-679.24590000000001</v>
      </c>
    </row>
    <row r="64" spans="1:2" x14ac:dyDescent="0.2">
      <c r="A64" s="109" t="s">
        <v>213</v>
      </c>
      <c r="B64" s="110">
        <v>-280</v>
      </c>
    </row>
    <row r="65" spans="1:2" x14ac:dyDescent="0.2">
      <c r="A65" s="109" t="s">
        <v>126</v>
      </c>
      <c r="B65" s="110">
        <v>-6.0099</v>
      </c>
    </row>
    <row r="66" spans="1:2" x14ac:dyDescent="0.2">
      <c r="A66" s="112"/>
      <c r="B66" s="110"/>
    </row>
    <row r="67" spans="1:2" x14ac:dyDescent="0.2">
      <c r="A67" s="251" t="s">
        <v>179</v>
      </c>
      <c r="B67" s="108">
        <v>1.7532999999999999</v>
      </c>
    </row>
    <row r="68" spans="1:2" x14ac:dyDescent="0.2">
      <c r="A68" s="109" t="s">
        <v>214</v>
      </c>
      <c r="B68" s="110">
        <v>1.7532999999999999</v>
      </c>
    </row>
    <row r="69" spans="1:2" x14ac:dyDescent="0.2">
      <c r="A69" s="113"/>
      <c r="B69" s="110"/>
    </row>
    <row r="70" spans="1:2" x14ac:dyDescent="0.2">
      <c r="A70" s="251" t="s">
        <v>61</v>
      </c>
      <c r="B70" s="108">
        <v>1758.0799</v>
      </c>
    </row>
    <row r="71" spans="1:2" x14ac:dyDescent="0.2">
      <c r="A71" s="109" t="s">
        <v>127</v>
      </c>
      <c r="B71" s="110">
        <v>1048.0799</v>
      </c>
    </row>
    <row r="72" spans="1:2" x14ac:dyDescent="0.2">
      <c r="A72" s="109" t="s">
        <v>215</v>
      </c>
      <c r="B72" s="110">
        <v>710</v>
      </c>
    </row>
    <row r="73" spans="1:2" x14ac:dyDescent="0.2">
      <c r="A73" s="114"/>
      <c r="B73" s="110"/>
    </row>
    <row r="74" spans="1:2" x14ac:dyDescent="0.2">
      <c r="A74" s="251" t="s">
        <v>182</v>
      </c>
      <c r="B74" s="108">
        <v>1287</v>
      </c>
    </row>
    <row r="75" spans="1:2" x14ac:dyDescent="0.2">
      <c r="A75" s="109" t="s">
        <v>183</v>
      </c>
      <c r="B75" s="115">
        <v>1287</v>
      </c>
    </row>
    <row r="76" spans="1:2" x14ac:dyDescent="0.2">
      <c r="A76" s="114"/>
      <c r="B76" s="110"/>
    </row>
    <row r="77" spans="1:2" x14ac:dyDescent="0.2">
      <c r="A77" s="251" t="s">
        <v>130</v>
      </c>
      <c r="B77" s="108">
        <v>459.70549999999997</v>
      </c>
    </row>
    <row r="78" spans="1:2" x14ac:dyDescent="0.2">
      <c r="A78" s="109" t="s">
        <v>186</v>
      </c>
      <c r="B78" s="110">
        <v>42.546500000000002</v>
      </c>
    </row>
    <row r="79" spans="1:2" x14ac:dyDescent="0.2">
      <c r="A79" s="109" t="s">
        <v>131</v>
      </c>
      <c r="B79" s="110">
        <v>17.158999999999999</v>
      </c>
    </row>
    <row r="80" spans="1:2" x14ac:dyDescent="0.2">
      <c r="A80" s="109" t="s">
        <v>132</v>
      </c>
      <c r="B80" s="110">
        <v>400</v>
      </c>
    </row>
    <row r="81" spans="1:2" x14ac:dyDescent="0.2">
      <c r="A81" s="114"/>
      <c r="B81" s="110"/>
    </row>
    <row r="82" spans="1:2" x14ac:dyDescent="0.2">
      <c r="A82" s="251" t="s">
        <v>64</v>
      </c>
      <c r="B82" s="108">
        <v>150.01400000000001</v>
      </c>
    </row>
    <row r="83" spans="1:2" x14ac:dyDescent="0.2">
      <c r="A83" s="109" t="s">
        <v>68</v>
      </c>
      <c r="B83" s="110">
        <v>141.80840000000001</v>
      </c>
    </row>
    <row r="84" spans="1:2" x14ac:dyDescent="0.2">
      <c r="A84" s="109" t="s">
        <v>168</v>
      </c>
      <c r="B84" s="110">
        <v>3.8087</v>
      </c>
    </row>
    <row r="85" spans="1:2" x14ac:dyDescent="0.2">
      <c r="A85" s="109" t="s">
        <v>69</v>
      </c>
      <c r="B85" s="110">
        <v>4.3968999999999996</v>
      </c>
    </row>
    <row r="86" spans="1:2" x14ac:dyDescent="0.2">
      <c r="A86" s="114"/>
      <c r="B86" s="110"/>
    </row>
    <row r="87" spans="1:2" x14ac:dyDescent="0.2">
      <c r="A87" s="251" t="s">
        <v>72</v>
      </c>
      <c r="B87" s="108">
        <v>14.429200000000002</v>
      </c>
    </row>
    <row r="88" spans="1:2" x14ac:dyDescent="0.2">
      <c r="A88" s="109" t="s">
        <v>216</v>
      </c>
      <c r="B88" s="110">
        <v>19.009</v>
      </c>
    </row>
    <row r="89" spans="1:2" x14ac:dyDescent="0.2">
      <c r="A89" s="109" t="s">
        <v>73</v>
      </c>
      <c r="B89" s="110">
        <v>-4.5798000000000005</v>
      </c>
    </row>
    <row r="90" spans="1:2" x14ac:dyDescent="0.2">
      <c r="A90" s="114"/>
      <c r="B90" s="110"/>
    </row>
    <row r="91" spans="1:2" x14ac:dyDescent="0.2">
      <c r="A91" s="251" t="s">
        <v>74</v>
      </c>
      <c r="B91" s="108">
        <v>4.5798000000000005</v>
      </c>
    </row>
    <row r="92" spans="1:2" x14ac:dyDescent="0.2">
      <c r="A92" s="116" t="s">
        <v>75</v>
      </c>
      <c r="B92" s="110">
        <v>4.5798000000000005</v>
      </c>
    </row>
    <row r="93" spans="1:2" x14ac:dyDescent="0.2">
      <c r="A93" s="114"/>
      <c r="B93" s="110"/>
    </row>
    <row r="94" spans="1:2" x14ac:dyDescent="0.2">
      <c r="A94" s="107" t="s">
        <v>76</v>
      </c>
      <c r="B94" s="108">
        <v>138.0153</v>
      </c>
    </row>
    <row r="95" spans="1:2" x14ac:dyDescent="0.2">
      <c r="A95" s="109" t="s">
        <v>187</v>
      </c>
      <c r="B95" s="110">
        <v>114.15430000000001</v>
      </c>
    </row>
    <row r="96" spans="1:2" ht="24" x14ac:dyDescent="0.2">
      <c r="A96" s="109" t="s">
        <v>171</v>
      </c>
      <c r="B96" s="110">
        <v>22.966799999999999</v>
      </c>
    </row>
    <row r="97" spans="1:2" ht="15.75" customHeight="1" x14ac:dyDescent="0.2">
      <c r="A97" s="109" t="s">
        <v>78</v>
      </c>
      <c r="B97" s="110">
        <v>0.89419999999999999</v>
      </c>
    </row>
    <row r="98" spans="1:2" x14ac:dyDescent="0.2">
      <c r="A98" s="114"/>
      <c r="B98" s="110"/>
    </row>
    <row r="99" spans="1:2" x14ac:dyDescent="0.2">
      <c r="A99" s="251" t="s">
        <v>79</v>
      </c>
      <c r="B99" s="108">
        <v>-16.5977</v>
      </c>
    </row>
    <row r="100" spans="1:2" x14ac:dyDescent="0.2">
      <c r="A100" s="109" t="s">
        <v>80</v>
      </c>
      <c r="B100" s="110">
        <v>-16.5977</v>
      </c>
    </row>
    <row r="101" spans="1:2" x14ac:dyDescent="0.2">
      <c r="A101" s="114"/>
      <c r="B101" s="110"/>
    </row>
    <row r="102" spans="1:2" x14ac:dyDescent="0.2">
      <c r="A102" s="251" t="s">
        <v>81</v>
      </c>
      <c r="B102" s="108">
        <v>6721.4205000000002</v>
      </c>
    </row>
    <row r="103" spans="1:2" x14ac:dyDescent="0.2">
      <c r="A103" s="109" t="s">
        <v>172</v>
      </c>
      <c r="B103" s="110">
        <v>6428</v>
      </c>
    </row>
    <row r="104" spans="1:2" x14ac:dyDescent="0.2">
      <c r="A104" s="109" t="s">
        <v>217</v>
      </c>
      <c r="B104" s="110">
        <v>113.6431</v>
      </c>
    </row>
    <row r="105" spans="1:2" ht="24" x14ac:dyDescent="0.2">
      <c r="A105" s="109" t="s">
        <v>218</v>
      </c>
      <c r="B105" s="110">
        <v>37.854900000000001</v>
      </c>
    </row>
    <row r="106" spans="1:2" x14ac:dyDescent="0.2">
      <c r="A106" s="109" t="s">
        <v>133</v>
      </c>
      <c r="B106" s="110">
        <v>141.92250000000001</v>
      </c>
    </row>
    <row r="107" spans="1:2" x14ac:dyDescent="0.2">
      <c r="A107" s="114"/>
      <c r="B107" s="110"/>
    </row>
    <row r="108" spans="1:2" x14ac:dyDescent="0.2">
      <c r="A108" s="251" t="s">
        <v>189</v>
      </c>
      <c r="B108" s="108">
        <v>10000</v>
      </c>
    </row>
    <row r="109" spans="1:2" x14ac:dyDescent="0.2">
      <c r="A109" s="109" t="s">
        <v>190</v>
      </c>
      <c r="B109" s="110">
        <v>10000</v>
      </c>
    </row>
    <row r="110" spans="1:2" x14ac:dyDescent="0.2">
      <c r="A110" s="114"/>
      <c r="B110" s="110"/>
    </row>
    <row r="111" spans="1:2" x14ac:dyDescent="0.2">
      <c r="A111" s="251" t="s">
        <v>91</v>
      </c>
      <c r="B111" s="108">
        <v>-12.424700000000001</v>
      </c>
    </row>
    <row r="112" spans="1:2" x14ac:dyDescent="0.2">
      <c r="A112" s="109" t="s">
        <v>92</v>
      </c>
      <c r="B112" s="110">
        <v>-12.424700000000001</v>
      </c>
    </row>
    <row r="113" spans="1:2" x14ac:dyDescent="0.2">
      <c r="A113" s="114"/>
      <c r="B113" s="110"/>
    </row>
    <row r="114" spans="1:2" x14ac:dyDescent="0.2">
      <c r="A114" s="251" t="s">
        <v>173</v>
      </c>
      <c r="B114" s="108">
        <v>0</v>
      </c>
    </row>
    <row r="115" spans="1:2" ht="24" x14ac:dyDescent="0.2">
      <c r="A115" s="109" t="s">
        <v>219</v>
      </c>
      <c r="B115" s="110">
        <v>-200</v>
      </c>
    </row>
    <row r="116" spans="1:2" ht="24" x14ac:dyDescent="0.2">
      <c r="A116" s="109" t="s">
        <v>174</v>
      </c>
      <c r="B116" s="117">
        <v>412</v>
      </c>
    </row>
    <row r="117" spans="1:2" x14ac:dyDescent="0.2">
      <c r="A117" s="109" t="s">
        <v>220</v>
      </c>
      <c r="B117" s="117">
        <v>-212</v>
      </c>
    </row>
    <row r="118" spans="1:2" x14ac:dyDescent="0.2">
      <c r="A118" s="114"/>
      <c r="B118" s="110"/>
    </row>
    <row r="119" spans="1:2" x14ac:dyDescent="0.2">
      <c r="A119" s="251" t="s">
        <v>99</v>
      </c>
      <c r="B119" s="108">
        <v>2122.1162000000004</v>
      </c>
    </row>
    <row r="120" spans="1:2" x14ac:dyDescent="0.2">
      <c r="A120" s="109" t="s">
        <v>100</v>
      </c>
      <c r="B120" s="110">
        <v>115.86660000000001</v>
      </c>
    </row>
    <row r="121" spans="1:2" ht="24" x14ac:dyDescent="0.2">
      <c r="A121" s="109" t="s">
        <v>221</v>
      </c>
      <c r="B121" s="110">
        <v>134.57300000000001</v>
      </c>
    </row>
    <row r="122" spans="1:2" x14ac:dyDescent="0.2">
      <c r="A122" s="109" t="s">
        <v>222</v>
      </c>
      <c r="B122" s="110">
        <v>1871.6766</v>
      </c>
    </row>
    <row r="123" spans="1:2" x14ac:dyDescent="0.2">
      <c r="A123" s="114"/>
      <c r="B123" s="110"/>
    </row>
    <row r="124" spans="1:2" x14ac:dyDescent="0.2">
      <c r="A124" s="251" t="s">
        <v>101</v>
      </c>
      <c r="B124" s="108">
        <v>-14.596200000000001</v>
      </c>
    </row>
    <row r="125" spans="1:2" ht="24" x14ac:dyDescent="0.2">
      <c r="A125" s="109" t="s">
        <v>175</v>
      </c>
      <c r="B125" s="110">
        <v>-15</v>
      </c>
    </row>
    <row r="126" spans="1:2" x14ac:dyDescent="0.2">
      <c r="A126" s="109" t="s">
        <v>136</v>
      </c>
      <c r="B126" s="110">
        <v>0.40379999999999999</v>
      </c>
    </row>
    <row r="127" spans="1:2" x14ac:dyDescent="0.2">
      <c r="A127" s="114"/>
      <c r="B127" s="110"/>
    </row>
    <row r="128" spans="1:2" x14ac:dyDescent="0.2">
      <c r="A128" s="251" t="s">
        <v>102</v>
      </c>
      <c r="B128" s="108">
        <v>-129.143</v>
      </c>
    </row>
    <row r="129" spans="1:4" x14ac:dyDescent="0.2">
      <c r="A129" s="109" t="s">
        <v>103</v>
      </c>
      <c r="B129" s="110">
        <v>6.0099</v>
      </c>
    </row>
    <row r="130" spans="1:4" x14ac:dyDescent="0.2">
      <c r="A130" s="109" t="s">
        <v>199</v>
      </c>
      <c r="B130" s="110">
        <v>-135.15289999999999</v>
      </c>
    </row>
    <row r="131" spans="1:4" x14ac:dyDescent="0.2">
      <c r="A131" s="114"/>
      <c r="B131" s="110"/>
    </row>
    <row r="132" spans="1:4" x14ac:dyDescent="0.2">
      <c r="A132" s="251" t="s">
        <v>106</v>
      </c>
      <c r="B132" s="108">
        <v>15561.106400000001</v>
      </c>
    </row>
    <row r="133" spans="1:4" x14ac:dyDescent="0.2">
      <c r="A133" s="109" t="s">
        <v>107</v>
      </c>
      <c r="B133" s="110">
        <v>15561.106400000001</v>
      </c>
    </row>
    <row r="134" spans="1:4" x14ac:dyDescent="0.2">
      <c r="A134" s="114"/>
      <c r="B134" s="118"/>
      <c r="D134" s="9"/>
    </row>
    <row r="135" spans="1:4" x14ac:dyDescent="0.2">
      <c r="A135" s="249" t="s">
        <v>202</v>
      </c>
      <c r="B135" s="250">
        <f>+SUM(B52:B134)/2</f>
        <v>40547.737999999998</v>
      </c>
    </row>
    <row r="138" spans="1:4" x14ac:dyDescent="0.2">
      <c r="A138" s="5" t="s">
        <v>115</v>
      </c>
    </row>
    <row r="139" spans="1:4" x14ac:dyDescent="0.2">
      <c r="A139" s="5" t="s">
        <v>48</v>
      </c>
    </row>
    <row r="141" spans="1:4" x14ac:dyDescent="0.2">
      <c r="A141" s="205" t="s">
        <v>36</v>
      </c>
      <c r="B141" s="206" t="s">
        <v>49</v>
      </c>
    </row>
    <row r="142" spans="1:4" x14ac:dyDescent="0.2">
      <c r="A142" s="14" t="s">
        <v>37</v>
      </c>
      <c r="B142" s="3">
        <v>5461.6039689999998</v>
      </c>
    </row>
    <row r="143" spans="1:4" x14ac:dyDescent="0.2">
      <c r="A143" s="14" t="s">
        <v>38</v>
      </c>
      <c r="B143" s="3">
        <v>179.43860100000001</v>
      </c>
    </row>
    <row r="144" spans="1:4" x14ac:dyDescent="0.2">
      <c r="A144" s="14" t="s">
        <v>39</v>
      </c>
      <c r="B144" s="3">
        <v>3455.4693430000002</v>
      </c>
    </row>
    <row r="145" spans="1:2" x14ac:dyDescent="0.2">
      <c r="A145" s="14" t="s">
        <v>40</v>
      </c>
      <c r="B145" s="3">
        <v>31451.226006000001</v>
      </c>
    </row>
    <row r="146" spans="1:2" x14ac:dyDescent="0.2">
      <c r="A146" s="14" t="s">
        <v>41</v>
      </c>
      <c r="B146" s="60">
        <v>0</v>
      </c>
    </row>
    <row r="147" spans="1:2" x14ac:dyDescent="0.2">
      <c r="A147" s="209" t="s">
        <v>42</v>
      </c>
      <c r="B147" s="210">
        <f>+SUM(B142:B146)</f>
        <v>40547.737918999999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9"/>
  <sheetViews>
    <sheetView workbookViewId="0">
      <selection activeCell="F32" sqref="F32"/>
    </sheetView>
  </sheetViews>
  <sheetFormatPr baseColWidth="10" defaultColWidth="11.42578125" defaultRowHeight="12.75" x14ac:dyDescent="0.2"/>
  <cols>
    <col min="1" max="1" width="50.140625" style="13" customWidth="1"/>
    <col min="2" max="2" width="17.28515625" style="13" customWidth="1"/>
    <col min="3" max="16384" width="11.42578125" style="13"/>
  </cols>
  <sheetData>
    <row r="1" spans="1:2" x14ac:dyDescent="0.2">
      <c r="A1" s="10" t="s">
        <v>205</v>
      </c>
    </row>
    <row r="2" spans="1:2" x14ac:dyDescent="0.2">
      <c r="A2" s="11" t="s">
        <v>276</v>
      </c>
    </row>
    <row r="3" spans="1:2" x14ac:dyDescent="0.2">
      <c r="A3" s="11" t="s">
        <v>277</v>
      </c>
    </row>
    <row r="4" spans="1:2" x14ac:dyDescent="0.2">
      <c r="A4" s="11" t="s">
        <v>278</v>
      </c>
    </row>
    <row r="5" spans="1:2" x14ac:dyDescent="0.2">
      <c r="A5" s="12" t="s">
        <v>109</v>
      </c>
    </row>
    <row r="6" spans="1:2" x14ac:dyDescent="0.2">
      <c r="A6" s="13" t="s">
        <v>110</v>
      </c>
    </row>
    <row r="7" spans="1:2" x14ac:dyDescent="0.2">
      <c r="A7" s="13" t="s">
        <v>113</v>
      </c>
    </row>
    <row r="8" spans="1:2" x14ac:dyDescent="0.2">
      <c r="A8" s="13" t="s">
        <v>114</v>
      </c>
    </row>
    <row r="11" spans="1:2" x14ac:dyDescent="0.2">
      <c r="A11" s="11" t="s">
        <v>111</v>
      </c>
    </row>
    <row r="12" spans="1:2" x14ac:dyDescent="0.2">
      <c r="A12" s="11" t="s">
        <v>48</v>
      </c>
    </row>
    <row r="14" spans="1:2" x14ac:dyDescent="0.2">
      <c r="A14" s="263" t="s">
        <v>50</v>
      </c>
      <c r="B14" s="264" t="s">
        <v>49</v>
      </c>
    </row>
    <row r="15" spans="1:2" x14ac:dyDescent="0.2">
      <c r="A15" s="256" t="s">
        <v>6</v>
      </c>
      <c r="B15" s="257">
        <f>+B16+B17+B18</f>
        <v>-203.544151</v>
      </c>
    </row>
    <row r="16" spans="1:2" x14ac:dyDescent="0.2">
      <c r="A16" s="120" t="s">
        <v>139</v>
      </c>
      <c r="B16" s="121">
        <v>-13.670113000000001</v>
      </c>
    </row>
    <row r="17" spans="1:2" x14ac:dyDescent="0.2">
      <c r="A17" s="120" t="s">
        <v>121</v>
      </c>
      <c r="B17" s="121">
        <v>-194.674038</v>
      </c>
    </row>
    <row r="18" spans="1:2" x14ac:dyDescent="0.2">
      <c r="A18" s="120" t="s">
        <v>9</v>
      </c>
      <c r="B18" s="121">
        <v>4.8</v>
      </c>
    </row>
    <row r="19" spans="1:2" x14ac:dyDescent="0.2">
      <c r="A19" s="256" t="s">
        <v>10</v>
      </c>
      <c r="B19" s="257">
        <f>+B20+B23+B24</f>
        <v>413.05417599999987</v>
      </c>
    </row>
    <row r="20" spans="1:2" x14ac:dyDescent="0.2">
      <c r="A20" s="120" t="s">
        <v>11</v>
      </c>
      <c r="B20" s="121">
        <f>+B21+B22</f>
        <v>1269.840289</v>
      </c>
    </row>
    <row r="21" spans="1:2" x14ac:dyDescent="0.2">
      <c r="A21" s="122" t="s">
        <v>12</v>
      </c>
      <c r="B21" s="121">
        <v>77.618735000000001</v>
      </c>
    </row>
    <row r="22" spans="1:2" x14ac:dyDescent="0.2">
      <c r="A22" s="122" t="s">
        <v>13</v>
      </c>
      <c r="B22" s="121">
        <v>1192.221554</v>
      </c>
    </row>
    <row r="23" spans="1:2" x14ac:dyDescent="0.2">
      <c r="A23" s="120" t="s">
        <v>143</v>
      </c>
      <c r="B23" s="121">
        <v>48.413887000000003</v>
      </c>
    </row>
    <row r="24" spans="1:2" x14ac:dyDescent="0.2">
      <c r="A24" s="120" t="s">
        <v>9</v>
      </c>
      <c r="B24" s="121">
        <f>+B25+B27</f>
        <v>-905.2</v>
      </c>
    </row>
    <row r="25" spans="1:2" x14ac:dyDescent="0.2">
      <c r="A25" s="122" t="s">
        <v>146</v>
      </c>
      <c r="B25" s="121">
        <v>-910</v>
      </c>
    </row>
    <row r="26" spans="1:2" x14ac:dyDescent="0.2">
      <c r="A26" s="123" t="s">
        <v>147</v>
      </c>
      <c r="B26" s="121">
        <v>-910</v>
      </c>
    </row>
    <row r="27" spans="1:2" x14ac:dyDescent="0.2">
      <c r="A27" s="122" t="s">
        <v>150</v>
      </c>
      <c r="B27" s="121">
        <v>4.8</v>
      </c>
    </row>
    <row r="28" spans="1:2" x14ac:dyDescent="0.2">
      <c r="A28" s="256" t="s">
        <v>151</v>
      </c>
      <c r="B28" s="257">
        <v>-616.59832700000004</v>
      </c>
    </row>
    <row r="29" spans="1:2" x14ac:dyDescent="0.2">
      <c r="A29" s="256" t="s">
        <v>17</v>
      </c>
      <c r="B29" s="257">
        <v>775.51345900000001</v>
      </c>
    </row>
    <row r="30" spans="1:2" x14ac:dyDescent="0.2">
      <c r="A30" s="256" t="s">
        <v>19</v>
      </c>
      <c r="B30" s="257">
        <v>161.89599999999999</v>
      </c>
    </row>
    <row r="31" spans="1:2" x14ac:dyDescent="0.2">
      <c r="A31" s="120" t="s">
        <v>20</v>
      </c>
      <c r="B31" s="121">
        <v>152.02874800000001</v>
      </c>
    </row>
    <row r="32" spans="1:2" x14ac:dyDescent="0.2">
      <c r="A32" s="120" t="s">
        <v>18</v>
      </c>
      <c r="B32" s="121">
        <v>9.8672520000000006</v>
      </c>
    </row>
    <row r="33" spans="1:2" x14ac:dyDescent="0.2">
      <c r="A33" s="122" t="s">
        <v>152</v>
      </c>
      <c r="B33" s="121">
        <v>9.8672520000000006</v>
      </c>
    </row>
    <row r="34" spans="1:2" x14ac:dyDescent="0.2">
      <c r="A34" s="256" t="s">
        <v>154</v>
      </c>
      <c r="B34" s="257">
        <v>571.96930799999996</v>
      </c>
    </row>
    <row r="35" spans="1:2" x14ac:dyDescent="0.2">
      <c r="A35" s="256" t="s">
        <v>155</v>
      </c>
      <c r="B35" s="257">
        <v>574.95017600000006</v>
      </c>
    </row>
    <row r="36" spans="1:2" x14ac:dyDescent="0.2">
      <c r="A36" s="124" t="s">
        <v>156</v>
      </c>
      <c r="B36" s="125">
        <v>-2.9808680000000001</v>
      </c>
    </row>
    <row r="37" spans="1:2" x14ac:dyDescent="0.2">
      <c r="A37" s="256" t="s">
        <v>157</v>
      </c>
      <c r="B37" s="257">
        <v>574.95017600000006</v>
      </c>
    </row>
    <row r="38" spans="1:2" x14ac:dyDescent="0.2">
      <c r="A38" s="256" t="s">
        <v>158</v>
      </c>
      <c r="B38" s="257">
        <v>-2.9808680000000001</v>
      </c>
    </row>
    <row r="39" spans="1:2" x14ac:dyDescent="0.2">
      <c r="A39" s="256" t="s">
        <v>159</v>
      </c>
      <c r="B39" s="257">
        <v>5.0491590000000004</v>
      </c>
    </row>
    <row r="40" spans="1:2" x14ac:dyDescent="0.2">
      <c r="A40" s="120" t="s">
        <v>25</v>
      </c>
      <c r="B40" s="126">
        <v>5.0491590000000004</v>
      </c>
    </row>
    <row r="41" spans="1:2" x14ac:dyDescent="0.2">
      <c r="A41" s="256" t="s">
        <v>160</v>
      </c>
      <c r="B41" s="257">
        <v>2.0682909999999999</v>
      </c>
    </row>
    <row r="42" spans="1:2" x14ac:dyDescent="0.2">
      <c r="A42" s="120" t="s">
        <v>21</v>
      </c>
      <c r="B42" s="126">
        <v>2.0682909999999999</v>
      </c>
    </row>
    <row r="45" spans="1:2" x14ac:dyDescent="0.2">
      <c r="A45" s="11" t="s">
        <v>112</v>
      </c>
    </row>
    <row r="46" spans="1:2" x14ac:dyDescent="0.2">
      <c r="A46" s="11" t="s">
        <v>48</v>
      </c>
    </row>
    <row r="48" spans="1:2" x14ac:dyDescent="0.2">
      <c r="A48" s="262" t="s">
        <v>176</v>
      </c>
      <c r="B48" s="177" t="s">
        <v>49</v>
      </c>
    </row>
    <row r="49" spans="1:2" x14ac:dyDescent="0.2">
      <c r="A49" s="258" t="s">
        <v>51</v>
      </c>
      <c r="B49" s="259">
        <f>+B50+B51</f>
        <v>454.971521</v>
      </c>
    </row>
    <row r="50" spans="1:2" x14ac:dyDescent="0.2">
      <c r="A50" s="127" t="s">
        <v>53</v>
      </c>
      <c r="B50" s="128">
        <v>365</v>
      </c>
    </row>
    <row r="51" spans="1:2" x14ac:dyDescent="0.2">
      <c r="A51" s="127" t="s">
        <v>206</v>
      </c>
      <c r="B51" s="128">
        <v>89.971520999999996</v>
      </c>
    </row>
    <row r="52" spans="1:2" x14ac:dyDescent="0.2">
      <c r="A52" s="258" t="s">
        <v>123</v>
      </c>
      <c r="B52" s="259">
        <f>+B53</f>
        <v>56</v>
      </c>
    </row>
    <row r="53" spans="1:2" x14ac:dyDescent="0.2">
      <c r="A53" s="127" t="s">
        <v>124</v>
      </c>
      <c r="B53" s="128">
        <v>56</v>
      </c>
    </row>
    <row r="54" spans="1:2" x14ac:dyDescent="0.2">
      <c r="A54" s="258" t="s">
        <v>59</v>
      </c>
      <c r="B54" s="259">
        <f>+B55</f>
        <v>-2.36</v>
      </c>
    </row>
    <row r="55" spans="1:2" ht="25.5" x14ac:dyDescent="0.2">
      <c r="A55" s="127" t="s">
        <v>60</v>
      </c>
      <c r="B55" s="128">
        <v>-2.36</v>
      </c>
    </row>
    <row r="56" spans="1:2" x14ac:dyDescent="0.2">
      <c r="A56" s="258" t="s">
        <v>61</v>
      </c>
      <c r="B56" s="259">
        <f>+B57</f>
        <v>-9.8672520000000006</v>
      </c>
    </row>
    <row r="57" spans="1:2" ht="25.5" x14ac:dyDescent="0.2">
      <c r="A57" s="127" t="s">
        <v>62</v>
      </c>
      <c r="B57" s="128">
        <v>-9.8672520000000006</v>
      </c>
    </row>
    <row r="58" spans="1:2" x14ac:dyDescent="0.2">
      <c r="A58" s="258" t="s">
        <v>182</v>
      </c>
      <c r="B58" s="259">
        <f>+B59</f>
        <v>1.1599999999999999</v>
      </c>
    </row>
    <row r="59" spans="1:2" x14ac:dyDescent="0.2">
      <c r="A59" s="127" t="s">
        <v>183</v>
      </c>
      <c r="B59" s="128">
        <v>1.1599999999999999</v>
      </c>
    </row>
    <row r="60" spans="1:2" x14ac:dyDescent="0.2">
      <c r="A60" s="258" t="s">
        <v>128</v>
      </c>
      <c r="B60" s="259">
        <f>+B61</f>
        <v>400</v>
      </c>
    </row>
    <row r="61" spans="1:2" x14ac:dyDescent="0.2">
      <c r="A61" s="127" t="s">
        <v>184</v>
      </c>
      <c r="B61" s="128">
        <v>400</v>
      </c>
    </row>
    <row r="62" spans="1:2" x14ac:dyDescent="0.2">
      <c r="A62" s="258" t="s">
        <v>130</v>
      </c>
      <c r="B62" s="259">
        <f>+B63</f>
        <v>2.9808680000000001</v>
      </c>
    </row>
    <row r="63" spans="1:2" x14ac:dyDescent="0.2">
      <c r="A63" s="127" t="s">
        <v>207</v>
      </c>
      <c r="B63" s="128">
        <v>2.9808680000000001</v>
      </c>
    </row>
    <row r="64" spans="1:2" x14ac:dyDescent="0.2">
      <c r="A64" s="258" t="s">
        <v>64</v>
      </c>
      <c r="B64" s="259">
        <f>+B65+B66+B67+B68</f>
        <v>544.05942099999993</v>
      </c>
    </row>
    <row r="65" spans="1:2" x14ac:dyDescent="0.2">
      <c r="A65" s="127" t="s">
        <v>65</v>
      </c>
      <c r="B65" s="128">
        <v>207</v>
      </c>
    </row>
    <row r="66" spans="1:2" x14ac:dyDescent="0.2">
      <c r="A66" s="127" t="s">
        <v>68</v>
      </c>
      <c r="B66" s="128">
        <v>168.2</v>
      </c>
    </row>
    <row r="67" spans="1:2" x14ac:dyDescent="0.2">
      <c r="A67" s="127" t="s">
        <v>168</v>
      </c>
      <c r="B67" s="128">
        <v>2</v>
      </c>
    </row>
    <row r="68" spans="1:2" x14ac:dyDescent="0.2">
      <c r="A68" s="127" t="s">
        <v>69</v>
      </c>
      <c r="B68" s="128">
        <v>166.859421</v>
      </c>
    </row>
    <row r="69" spans="1:2" x14ac:dyDescent="0.2">
      <c r="A69" s="258" t="s">
        <v>91</v>
      </c>
      <c r="B69" s="259">
        <f>+B70</f>
        <v>4.8</v>
      </c>
    </row>
    <row r="70" spans="1:2" x14ac:dyDescent="0.2">
      <c r="A70" s="127" t="s">
        <v>92</v>
      </c>
      <c r="B70" s="128">
        <v>4.8</v>
      </c>
    </row>
    <row r="71" spans="1:2" x14ac:dyDescent="0.2">
      <c r="A71" s="258" t="s">
        <v>94</v>
      </c>
      <c r="B71" s="259">
        <f>+B72</f>
        <v>9.8672520000000006</v>
      </c>
    </row>
    <row r="72" spans="1:2" x14ac:dyDescent="0.2">
      <c r="A72" s="127" t="s">
        <v>95</v>
      </c>
      <c r="B72" s="128">
        <v>9.8672520000000006</v>
      </c>
    </row>
    <row r="73" spans="1:2" x14ac:dyDescent="0.2">
      <c r="A73" s="258" t="s">
        <v>101</v>
      </c>
      <c r="B73" s="259">
        <f>+B74</f>
        <v>24.309887</v>
      </c>
    </row>
    <row r="74" spans="1:2" x14ac:dyDescent="0.2">
      <c r="A74" s="127" t="s">
        <v>136</v>
      </c>
      <c r="B74" s="128">
        <v>24.309887</v>
      </c>
    </row>
    <row r="75" spans="1:2" x14ac:dyDescent="0.2">
      <c r="A75" s="258" t="s">
        <v>106</v>
      </c>
      <c r="B75" s="259">
        <f>+B76</f>
        <v>-910.97152099999994</v>
      </c>
    </row>
    <row r="76" spans="1:2" x14ac:dyDescent="0.2">
      <c r="A76" s="127" t="s">
        <v>107</v>
      </c>
      <c r="B76" s="128">
        <v>-910.97152099999994</v>
      </c>
    </row>
    <row r="77" spans="1:2" x14ac:dyDescent="0.2">
      <c r="A77" s="260" t="s">
        <v>42</v>
      </c>
      <c r="B77" s="261">
        <f>+B75+B73+B71+B69+B64+B62+B60+B58+B56+B54+B52+B49</f>
        <v>574.95017599999994</v>
      </c>
    </row>
    <row r="80" spans="1:2" x14ac:dyDescent="0.2">
      <c r="A80" s="11" t="s">
        <v>115</v>
      </c>
    </row>
    <row r="81" spans="1:2" x14ac:dyDescent="0.2">
      <c r="A81" s="11" t="s">
        <v>48</v>
      </c>
    </row>
    <row r="83" spans="1:2" x14ac:dyDescent="0.2">
      <c r="A83" s="180" t="s">
        <v>36</v>
      </c>
      <c r="B83" s="175" t="s">
        <v>49</v>
      </c>
    </row>
    <row r="84" spans="1:2" x14ac:dyDescent="0.2">
      <c r="A84" s="46" t="s">
        <v>37</v>
      </c>
      <c r="B84" s="129">
        <f>+[2]FINFUN!$C$5</f>
        <v>-401.2</v>
      </c>
    </row>
    <row r="85" spans="1:2" x14ac:dyDescent="0.2">
      <c r="A85" s="46" t="s">
        <v>38</v>
      </c>
      <c r="B85" s="129">
        <f>+[2]FINFUN!$C$14</f>
        <v>947.04028900000003</v>
      </c>
    </row>
    <row r="86" spans="1:2" x14ac:dyDescent="0.2">
      <c r="A86" s="46" t="s">
        <v>39</v>
      </c>
      <c r="B86" s="129">
        <f>+[2]FINFUN!$C$19</f>
        <v>53.213887</v>
      </c>
    </row>
    <row r="87" spans="1:2" x14ac:dyDescent="0.2">
      <c r="A87" s="46" t="s">
        <v>40</v>
      </c>
      <c r="B87" s="129">
        <f>+[2]FINFUN!$C$28</f>
        <v>-24.103999999999999</v>
      </c>
    </row>
    <row r="88" spans="1:2" x14ac:dyDescent="0.2">
      <c r="A88" s="46" t="s">
        <v>41</v>
      </c>
      <c r="B88" s="130">
        <f>+[2]FINFUN!$C$37</f>
        <v>0</v>
      </c>
    </row>
    <row r="89" spans="1:2" x14ac:dyDescent="0.2">
      <c r="A89" s="172" t="s">
        <v>42</v>
      </c>
      <c r="B89" s="174">
        <f>+SUM(B84:B88)</f>
        <v>574.95017599999994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23"/>
  <sheetViews>
    <sheetView zoomScaleNormal="100" workbookViewId="0">
      <selection activeCell="H40" sqref="H40"/>
    </sheetView>
  </sheetViews>
  <sheetFormatPr baseColWidth="10" defaultRowHeight="12.75" x14ac:dyDescent="0.2"/>
  <cols>
    <col min="1" max="1" width="51.140625" style="13" customWidth="1"/>
    <col min="2" max="16384" width="11.42578125" style="13"/>
  </cols>
  <sheetData>
    <row r="1" spans="1:2" x14ac:dyDescent="0.2">
      <c r="A1" s="10" t="s">
        <v>234</v>
      </c>
    </row>
    <row r="2" spans="1:2" x14ac:dyDescent="0.2">
      <c r="A2" s="11" t="s">
        <v>279</v>
      </c>
    </row>
    <row r="3" spans="1:2" x14ac:dyDescent="0.2">
      <c r="A3" s="11" t="s">
        <v>280</v>
      </c>
    </row>
    <row r="4" spans="1:2" x14ac:dyDescent="0.2">
      <c r="A4" s="11" t="s">
        <v>281</v>
      </c>
    </row>
    <row r="5" spans="1:2" x14ac:dyDescent="0.2">
      <c r="A5" s="12" t="s">
        <v>109</v>
      </c>
    </row>
    <row r="6" spans="1:2" x14ac:dyDescent="0.2">
      <c r="A6" s="13" t="s">
        <v>110</v>
      </c>
    </row>
    <row r="7" spans="1:2" x14ac:dyDescent="0.2">
      <c r="A7" s="13" t="s">
        <v>113</v>
      </c>
    </row>
    <row r="8" spans="1:2" x14ac:dyDescent="0.2">
      <c r="A8" s="13" t="s">
        <v>114</v>
      </c>
    </row>
    <row r="11" spans="1:2" x14ac:dyDescent="0.2">
      <c r="A11" s="11" t="s">
        <v>111</v>
      </c>
    </row>
    <row r="12" spans="1:2" x14ac:dyDescent="0.2">
      <c r="A12" s="11" t="s">
        <v>48</v>
      </c>
    </row>
    <row r="14" spans="1:2" x14ac:dyDescent="0.2">
      <c r="A14" s="263" t="s">
        <v>50</v>
      </c>
      <c r="B14" s="264" t="s">
        <v>49</v>
      </c>
    </row>
    <row r="15" spans="1:2" x14ac:dyDescent="0.2">
      <c r="A15" s="256" t="s">
        <v>6</v>
      </c>
      <c r="B15" s="267">
        <v>7173.5849950000002</v>
      </c>
    </row>
    <row r="16" spans="1:2" x14ac:dyDescent="0.2">
      <c r="A16" s="131" t="s">
        <v>7</v>
      </c>
      <c r="B16" s="132">
        <v>6044.6585020000002</v>
      </c>
    </row>
    <row r="17" spans="1:2" x14ac:dyDescent="0.2">
      <c r="A17" s="131" t="s">
        <v>139</v>
      </c>
      <c r="B17" s="132">
        <v>371.23</v>
      </c>
    </row>
    <row r="18" spans="1:2" x14ac:dyDescent="0.2">
      <c r="A18" s="131" t="s">
        <v>120</v>
      </c>
      <c r="B18" s="132">
        <v>198.670681</v>
      </c>
    </row>
    <row r="19" spans="1:2" x14ac:dyDescent="0.2">
      <c r="A19" s="131" t="s">
        <v>8</v>
      </c>
      <c r="B19" s="132">
        <v>59.025812000000002</v>
      </c>
    </row>
    <row r="20" spans="1:2" x14ac:dyDescent="0.2">
      <c r="A20" s="131" t="s">
        <v>121</v>
      </c>
      <c r="B20" s="132">
        <v>500</v>
      </c>
    </row>
    <row r="21" spans="1:2" x14ac:dyDescent="0.2">
      <c r="A21" s="256" t="s">
        <v>10</v>
      </c>
      <c r="B21" s="267">
        <v>15659.822113</v>
      </c>
    </row>
    <row r="22" spans="1:2" x14ac:dyDescent="0.2">
      <c r="A22" s="131" t="s">
        <v>11</v>
      </c>
      <c r="B22" s="132">
        <v>3850.7300030000001</v>
      </c>
    </row>
    <row r="23" spans="1:2" x14ac:dyDescent="0.2">
      <c r="A23" s="133" t="s">
        <v>12</v>
      </c>
      <c r="B23" s="132">
        <v>3153.064429</v>
      </c>
    </row>
    <row r="24" spans="1:2" x14ac:dyDescent="0.2">
      <c r="A24" s="133" t="s">
        <v>13</v>
      </c>
      <c r="B24" s="132">
        <v>697.59369700000002</v>
      </c>
    </row>
    <row r="25" spans="1:2" x14ac:dyDescent="0.2">
      <c r="A25" s="131" t="s">
        <v>14</v>
      </c>
      <c r="B25" s="132">
        <v>2.0499999999999998</v>
      </c>
    </row>
    <row r="26" spans="1:2" x14ac:dyDescent="0.2">
      <c r="A26" s="133" t="s">
        <v>141</v>
      </c>
      <c r="B26" s="132">
        <v>2.0499999999999998</v>
      </c>
    </row>
    <row r="27" spans="1:2" x14ac:dyDescent="0.2">
      <c r="A27" s="133" t="s">
        <v>142</v>
      </c>
      <c r="B27" s="132">
        <v>0</v>
      </c>
    </row>
    <row r="28" spans="1:2" x14ac:dyDescent="0.2">
      <c r="A28" s="131" t="s">
        <v>143</v>
      </c>
      <c r="B28" s="132">
        <v>-2633.7878430000001</v>
      </c>
    </row>
    <row r="29" spans="1:2" x14ac:dyDescent="0.2">
      <c r="A29" s="131" t="s">
        <v>144</v>
      </c>
      <c r="B29" s="132">
        <v>4.5039000000000003E-2</v>
      </c>
    </row>
    <row r="30" spans="1:2" x14ac:dyDescent="0.2">
      <c r="A30" s="131" t="s">
        <v>9</v>
      </c>
      <c r="B30" s="132">
        <v>14440.784914</v>
      </c>
    </row>
    <row r="31" spans="1:2" x14ac:dyDescent="0.2">
      <c r="A31" s="133" t="s">
        <v>145</v>
      </c>
      <c r="B31" s="132">
        <v>7081.4014020000004</v>
      </c>
    </row>
    <row r="32" spans="1:2" x14ac:dyDescent="0.2">
      <c r="A32" s="133" t="s">
        <v>146</v>
      </c>
      <c r="B32" s="132">
        <v>7361.1913000000004</v>
      </c>
    </row>
    <row r="33" spans="1:2" x14ac:dyDescent="0.2">
      <c r="A33" s="134" t="s">
        <v>147</v>
      </c>
      <c r="B33" s="132">
        <v>3539.802913</v>
      </c>
    </row>
    <row r="34" spans="1:2" x14ac:dyDescent="0.2">
      <c r="A34" s="134" t="s">
        <v>148</v>
      </c>
      <c r="B34" s="132">
        <v>-3.6116130000000002</v>
      </c>
    </row>
    <row r="35" spans="1:2" x14ac:dyDescent="0.2">
      <c r="A35" s="134" t="s">
        <v>149</v>
      </c>
      <c r="B35" s="132">
        <v>3825</v>
      </c>
    </row>
    <row r="36" spans="1:2" x14ac:dyDescent="0.2">
      <c r="A36" s="133" t="s">
        <v>150</v>
      </c>
      <c r="B36" s="132">
        <v>-1.807788</v>
      </c>
    </row>
    <row r="37" spans="1:2" x14ac:dyDescent="0.2">
      <c r="A37" s="256" t="s">
        <v>151</v>
      </c>
      <c r="B37" s="267">
        <v>-8486.2371179999991</v>
      </c>
    </row>
    <row r="38" spans="1:2" x14ac:dyDescent="0.2">
      <c r="A38" s="256" t="s">
        <v>17</v>
      </c>
      <c r="B38" s="267">
        <v>-23.087945999999999</v>
      </c>
    </row>
    <row r="39" spans="1:2" x14ac:dyDescent="0.2">
      <c r="A39" s="256" t="s">
        <v>19</v>
      </c>
      <c r="B39" s="267">
        <v>2395.5548469999999</v>
      </c>
    </row>
    <row r="40" spans="1:2" x14ac:dyDescent="0.2">
      <c r="A40" s="131" t="s">
        <v>20</v>
      </c>
      <c r="B40" s="132">
        <v>-844.86998100000005</v>
      </c>
    </row>
    <row r="41" spans="1:2" x14ac:dyDescent="0.2">
      <c r="A41" s="131" t="s">
        <v>18</v>
      </c>
      <c r="B41" s="132">
        <v>1015.424828</v>
      </c>
    </row>
    <row r="42" spans="1:2" x14ac:dyDescent="0.2">
      <c r="A42" s="133" t="s">
        <v>152</v>
      </c>
      <c r="B42" s="132">
        <v>1158.6617309999999</v>
      </c>
    </row>
    <row r="43" spans="1:2" x14ac:dyDescent="0.2">
      <c r="A43" s="133" t="s">
        <v>153</v>
      </c>
      <c r="B43" s="132">
        <v>-143.23690300000001</v>
      </c>
    </row>
    <row r="44" spans="1:2" x14ac:dyDescent="0.2">
      <c r="A44" s="131" t="s">
        <v>21</v>
      </c>
      <c r="B44" s="132">
        <v>2225</v>
      </c>
    </row>
    <row r="45" spans="1:2" x14ac:dyDescent="0.2">
      <c r="A45" s="133" t="s">
        <v>153</v>
      </c>
      <c r="B45" s="132">
        <v>2225</v>
      </c>
    </row>
    <row r="46" spans="1:2" x14ac:dyDescent="0.2">
      <c r="A46" s="256" t="s">
        <v>154</v>
      </c>
      <c r="B46" s="267">
        <v>7150.4970489999996</v>
      </c>
    </row>
    <row r="47" spans="1:2" x14ac:dyDescent="0.2">
      <c r="A47" s="256" t="s">
        <v>155</v>
      </c>
      <c r="B47" s="267">
        <v>18055.376960000001</v>
      </c>
    </row>
    <row r="48" spans="1:2" x14ac:dyDescent="0.2">
      <c r="A48" s="124" t="s">
        <v>156</v>
      </c>
      <c r="B48" s="135">
        <v>-10904.879911</v>
      </c>
    </row>
    <row r="49" spans="1:2" x14ac:dyDescent="0.2">
      <c r="A49" s="256" t="s">
        <v>157</v>
      </c>
      <c r="B49" s="267">
        <v>18053.326959999999</v>
      </c>
    </row>
    <row r="50" spans="1:2" x14ac:dyDescent="0.2">
      <c r="A50" s="256" t="s">
        <v>158</v>
      </c>
      <c r="B50" s="267">
        <v>-10902.829911000001</v>
      </c>
    </row>
    <row r="51" spans="1:2" x14ac:dyDescent="0.2">
      <c r="A51" s="256" t="s">
        <v>159</v>
      </c>
      <c r="B51" s="267">
        <v>0</v>
      </c>
    </row>
    <row r="52" spans="1:2" x14ac:dyDescent="0.2">
      <c r="A52" s="256" t="s">
        <v>160</v>
      </c>
      <c r="B52" s="267">
        <v>-10904.879911</v>
      </c>
    </row>
    <row r="53" spans="1:2" x14ac:dyDescent="0.2">
      <c r="A53" s="131" t="s">
        <v>21</v>
      </c>
      <c r="B53" s="132">
        <v>-10907.359911</v>
      </c>
    </row>
    <row r="54" spans="1:2" ht="17.25" customHeight="1" x14ac:dyDescent="0.2">
      <c r="A54" s="131" t="s">
        <v>27</v>
      </c>
      <c r="B54" s="132">
        <v>2.48</v>
      </c>
    </row>
    <row r="57" spans="1:2" x14ac:dyDescent="0.2">
      <c r="A57" s="11" t="s">
        <v>112</v>
      </c>
    </row>
    <row r="58" spans="1:2" x14ac:dyDescent="0.2">
      <c r="A58" s="11" t="s">
        <v>48</v>
      </c>
    </row>
    <row r="60" spans="1:2" x14ac:dyDescent="0.2">
      <c r="A60" s="262" t="s">
        <v>176</v>
      </c>
      <c r="B60" s="177" t="s">
        <v>49</v>
      </c>
    </row>
    <row r="61" spans="1:2" x14ac:dyDescent="0.2">
      <c r="A61" s="265" t="s">
        <v>210</v>
      </c>
      <c r="B61" s="266">
        <v>2683.929451</v>
      </c>
    </row>
    <row r="62" spans="1:2" x14ac:dyDescent="0.2">
      <c r="A62" s="138" t="s">
        <v>235</v>
      </c>
      <c r="B62" s="139">
        <v>2683.929451</v>
      </c>
    </row>
    <row r="63" spans="1:2" x14ac:dyDescent="0.2">
      <c r="A63" s="265" t="s">
        <v>59</v>
      </c>
      <c r="B63" s="266">
        <v>-5.4431729999999998</v>
      </c>
    </row>
    <row r="64" spans="1:2" ht="25.5" x14ac:dyDescent="0.2">
      <c r="A64" s="138" t="s">
        <v>213</v>
      </c>
      <c r="B64" s="139">
        <v>-5.4431729999999998</v>
      </c>
    </row>
    <row r="65" spans="1:2" x14ac:dyDescent="0.2">
      <c r="A65" s="265" t="s">
        <v>61</v>
      </c>
      <c r="B65" s="266">
        <v>2003.1969999999999</v>
      </c>
    </row>
    <row r="66" spans="1:2" ht="25.5" x14ac:dyDescent="0.2">
      <c r="A66" s="138" t="s">
        <v>62</v>
      </c>
      <c r="B66" s="139">
        <v>2000</v>
      </c>
    </row>
    <row r="67" spans="1:2" x14ac:dyDescent="0.2">
      <c r="A67" s="138" t="s">
        <v>181</v>
      </c>
      <c r="B67" s="139">
        <v>-5.6373999999999995</v>
      </c>
    </row>
    <row r="68" spans="1:2" x14ac:dyDescent="0.2">
      <c r="A68" s="138" t="s">
        <v>236</v>
      </c>
      <c r="B68" s="139">
        <v>8.8344000000000005</v>
      </c>
    </row>
    <row r="69" spans="1:2" x14ac:dyDescent="0.2">
      <c r="A69" s="136" t="s">
        <v>182</v>
      </c>
      <c r="B69" s="137">
        <v>480.56730300000004</v>
      </c>
    </row>
    <row r="70" spans="1:2" x14ac:dyDescent="0.2">
      <c r="A70" s="138" t="s">
        <v>183</v>
      </c>
      <c r="B70" s="139">
        <v>480.56730300000004</v>
      </c>
    </row>
    <row r="71" spans="1:2" x14ac:dyDescent="0.2">
      <c r="A71" s="265" t="s">
        <v>128</v>
      </c>
      <c r="B71" s="266">
        <v>361.97775899999999</v>
      </c>
    </row>
    <row r="72" spans="1:2" ht="25.5" x14ac:dyDescent="0.2">
      <c r="A72" s="138" t="s">
        <v>237</v>
      </c>
      <c r="B72" s="139">
        <v>361.97775899999999</v>
      </c>
    </row>
    <row r="73" spans="1:2" x14ac:dyDescent="0.2">
      <c r="A73" s="265" t="s">
        <v>130</v>
      </c>
      <c r="B73" s="266">
        <v>884.84882800000003</v>
      </c>
    </row>
    <row r="74" spans="1:2" x14ac:dyDescent="0.2">
      <c r="A74" s="138" t="s">
        <v>186</v>
      </c>
      <c r="B74" s="139">
        <v>5.6373999999999995</v>
      </c>
    </row>
    <row r="75" spans="1:2" x14ac:dyDescent="0.2">
      <c r="A75" s="138" t="s">
        <v>131</v>
      </c>
      <c r="B75" s="139">
        <v>507.98142799999999</v>
      </c>
    </row>
    <row r="76" spans="1:2" x14ac:dyDescent="0.2">
      <c r="A76" s="138" t="s">
        <v>132</v>
      </c>
      <c r="B76" s="139">
        <v>250</v>
      </c>
    </row>
    <row r="77" spans="1:2" x14ac:dyDescent="0.2">
      <c r="A77" s="138" t="s">
        <v>167</v>
      </c>
      <c r="B77" s="139">
        <v>121.23</v>
      </c>
    </row>
    <row r="78" spans="1:2" x14ac:dyDescent="0.2">
      <c r="A78" s="265" t="s">
        <v>64</v>
      </c>
      <c r="B78" s="266">
        <v>59.732815000000002</v>
      </c>
    </row>
    <row r="79" spans="1:2" x14ac:dyDescent="0.2">
      <c r="A79" s="138" t="s">
        <v>65</v>
      </c>
      <c r="B79" s="139">
        <v>-6.324503</v>
      </c>
    </row>
    <row r="80" spans="1:2" ht="25.5" x14ac:dyDescent="0.2">
      <c r="A80" s="138" t="s">
        <v>66</v>
      </c>
      <c r="B80" s="139">
        <v>-22.3</v>
      </c>
    </row>
    <row r="81" spans="1:2" x14ac:dyDescent="0.2">
      <c r="A81" s="138" t="s">
        <v>68</v>
      </c>
      <c r="B81" s="139">
        <v>-26.977747999999998</v>
      </c>
    </row>
    <row r="82" spans="1:2" x14ac:dyDescent="0.2">
      <c r="A82" s="138" t="s">
        <v>168</v>
      </c>
      <c r="B82" s="139">
        <v>59.412053999999998</v>
      </c>
    </row>
    <row r="83" spans="1:2" x14ac:dyDescent="0.2">
      <c r="A83" s="138" t="s">
        <v>70</v>
      </c>
      <c r="B83" s="139">
        <v>0.3</v>
      </c>
    </row>
    <row r="84" spans="1:2" x14ac:dyDescent="0.2">
      <c r="A84" s="138" t="s">
        <v>71</v>
      </c>
      <c r="B84" s="139">
        <v>55.623012000000003</v>
      </c>
    </row>
    <row r="85" spans="1:2" x14ac:dyDescent="0.2">
      <c r="A85" s="265" t="s">
        <v>74</v>
      </c>
      <c r="B85" s="266">
        <v>1240.069035</v>
      </c>
    </row>
    <row r="86" spans="1:2" x14ac:dyDescent="0.2">
      <c r="A86" s="138" t="s">
        <v>75</v>
      </c>
      <c r="B86" s="139">
        <v>1000</v>
      </c>
    </row>
    <row r="87" spans="1:2" x14ac:dyDescent="0.2">
      <c r="A87" s="138" t="s">
        <v>238</v>
      </c>
      <c r="B87" s="139">
        <v>240.06903500000001</v>
      </c>
    </row>
    <row r="88" spans="1:2" x14ac:dyDescent="0.2">
      <c r="A88" s="265" t="s">
        <v>76</v>
      </c>
      <c r="B88" s="266">
        <v>122.05</v>
      </c>
    </row>
    <row r="89" spans="1:2" x14ac:dyDescent="0.2">
      <c r="A89" s="138" t="s">
        <v>187</v>
      </c>
      <c r="B89" s="139">
        <v>120</v>
      </c>
    </row>
    <row r="90" spans="1:2" x14ac:dyDescent="0.2">
      <c r="A90" s="138" t="s">
        <v>77</v>
      </c>
      <c r="B90" s="139">
        <v>2.0499999999999998</v>
      </c>
    </row>
    <row r="91" spans="1:2" x14ac:dyDescent="0.2">
      <c r="A91" s="265" t="s">
        <v>81</v>
      </c>
      <c r="B91" s="266">
        <v>-1510</v>
      </c>
    </row>
    <row r="92" spans="1:2" x14ac:dyDescent="0.2">
      <c r="A92" s="138" t="s">
        <v>172</v>
      </c>
      <c r="B92" s="139">
        <v>-1510</v>
      </c>
    </row>
    <row r="93" spans="1:2" x14ac:dyDescent="0.2">
      <c r="A93" s="265" t="s">
        <v>189</v>
      </c>
      <c r="B93" s="266">
        <v>6806.4414720000004</v>
      </c>
    </row>
    <row r="94" spans="1:2" x14ac:dyDescent="0.2">
      <c r="A94" s="138" t="s">
        <v>190</v>
      </c>
      <c r="B94" s="139">
        <v>6806.4414720000004</v>
      </c>
    </row>
    <row r="95" spans="1:2" x14ac:dyDescent="0.2">
      <c r="A95" s="265" t="s">
        <v>91</v>
      </c>
      <c r="B95" s="266">
        <v>100</v>
      </c>
    </row>
    <row r="96" spans="1:2" x14ac:dyDescent="0.2">
      <c r="A96" s="138" t="s">
        <v>92</v>
      </c>
      <c r="B96" s="139">
        <v>100</v>
      </c>
    </row>
    <row r="97" spans="1:2" ht="20.25" customHeight="1" x14ac:dyDescent="0.2">
      <c r="A97" s="265" t="s">
        <v>173</v>
      </c>
      <c r="B97" s="266">
        <v>2.2999999999999998</v>
      </c>
    </row>
    <row r="98" spans="1:2" ht="25.5" x14ac:dyDescent="0.2">
      <c r="A98" s="138" t="s">
        <v>219</v>
      </c>
      <c r="B98" s="139">
        <v>2.2999999999999998</v>
      </c>
    </row>
    <row r="99" spans="1:2" x14ac:dyDescent="0.2">
      <c r="A99" s="265" t="s">
        <v>94</v>
      </c>
      <c r="B99" s="266">
        <v>23.402799999999999</v>
      </c>
    </row>
    <row r="100" spans="1:2" x14ac:dyDescent="0.2">
      <c r="A100" s="138" t="s">
        <v>96</v>
      </c>
      <c r="B100" s="139">
        <v>3.4028</v>
      </c>
    </row>
    <row r="101" spans="1:2" x14ac:dyDescent="0.2">
      <c r="A101" s="138" t="s">
        <v>239</v>
      </c>
      <c r="B101" s="139">
        <v>20</v>
      </c>
    </row>
    <row r="102" spans="1:2" x14ac:dyDescent="0.2">
      <c r="A102" s="265" t="s">
        <v>97</v>
      </c>
      <c r="B102" s="266">
        <v>-453.07511599999998</v>
      </c>
    </row>
    <row r="103" spans="1:2" ht="25.5" x14ac:dyDescent="0.2">
      <c r="A103" s="138" t="s">
        <v>240</v>
      </c>
      <c r="B103" s="139">
        <v>-453.07511599999998</v>
      </c>
    </row>
    <row r="104" spans="1:2" x14ac:dyDescent="0.2">
      <c r="A104" s="265" t="s">
        <v>101</v>
      </c>
      <c r="B104" s="266">
        <v>29</v>
      </c>
    </row>
    <row r="105" spans="1:2" ht="25.5" x14ac:dyDescent="0.2">
      <c r="A105" s="138" t="s">
        <v>175</v>
      </c>
      <c r="B105" s="139">
        <v>-47.533917000000002</v>
      </c>
    </row>
    <row r="106" spans="1:2" x14ac:dyDescent="0.2">
      <c r="A106" s="138" t="s">
        <v>136</v>
      </c>
      <c r="B106" s="139">
        <v>76.533917000000002</v>
      </c>
    </row>
    <row r="107" spans="1:2" x14ac:dyDescent="0.2">
      <c r="A107" s="265" t="s">
        <v>102</v>
      </c>
      <c r="B107" s="266">
        <v>500</v>
      </c>
    </row>
    <row r="108" spans="1:2" x14ac:dyDescent="0.2">
      <c r="A108" s="138" t="s">
        <v>103</v>
      </c>
      <c r="B108" s="139">
        <v>500</v>
      </c>
    </row>
    <row r="109" spans="1:2" x14ac:dyDescent="0.2">
      <c r="A109" s="265" t="s">
        <v>106</v>
      </c>
      <c r="B109" s="266">
        <v>4726.3787860000002</v>
      </c>
    </row>
    <row r="110" spans="1:2" x14ac:dyDescent="0.2">
      <c r="A110" s="138" t="s">
        <v>107</v>
      </c>
      <c r="B110" s="139">
        <v>4726.3787860000002</v>
      </c>
    </row>
    <row r="111" spans="1:2" x14ac:dyDescent="0.2">
      <c r="A111" s="260" t="s">
        <v>42</v>
      </c>
      <c r="B111" s="261">
        <f>+SUM(B61:B110)/2</f>
        <v>18055.376959999998</v>
      </c>
    </row>
    <row r="114" spans="1:2" x14ac:dyDescent="0.2">
      <c r="A114" s="11" t="s">
        <v>115</v>
      </c>
    </row>
    <row r="115" spans="1:2" x14ac:dyDescent="0.2">
      <c r="A115" s="11" t="s">
        <v>48</v>
      </c>
    </row>
    <row r="117" spans="1:2" x14ac:dyDescent="0.2">
      <c r="A117" s="180" t="s">
        <v>36</v>
      </c>
      <c r="B117" s="175" t="s">
        <v>49</v>
      </c>
    </row>
    <row r="118" spans="1:2" x14ac:dyDescent="0.2">
      <c r="A118" s="46" t="s">
        <v>37</v>
      </c>
      <c r="B118" s="140">
        <v>5414.5962229999996</v>
      </c>
    </row>
    <row r="119" spans="1:2" x14ac:dyDescent="0.2">
      <c r="A119" s="46" t="s">
        <v>38</v>
      </c>
      <c r="B119" s="140">
        <v>825.415708</v>
      </c>
    </row>
    <row r="120" spans="1:2" x14ac:dyDescent="0.2">
      <c r="A120" s="46" t="s">
        <v>39</v>
      </c>
      <c r="B120" s="140">
        <v>812.64182300000004</v>
      </c>
    </row>
    <row r="121" spans="1:2" x14ac:dyDescent="0.2">
      <c r="A121" s="46" t="s">
        <v>40</v>
      </c>
      <c r="B121" s="140">
        <v>11000.673205999999</v>
      </c>
    </row>
    <row r="122" spans="1:2" x14ac:dyDescent="0.2">
      <c r="A122" s="46" t="s">
        <v>41</v>
      </c>
      <c r="B122" s="140">
        <v>2.0499999999999998</v>
      </c>
    </row>
    <row r="123" spans="1:2" x14ac:dyDescent="0.2">
      <c r="A123" s="172" t="s">
        <v>42</v>
      </c>
      <c r="B123" s="174">
        <f>+SUM(B118:B122)</f>
        <v>18055.376959999998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9"/>
  <sheetViews>
    <sheetView workbookViewId="0">
      <selection activeCell="F19" sqref="E1:F19"/>
    </sheetView>
  </sheetViews>
  <sheetFormatPr baseColWidth="10" defaultRowHeight="12.75" x14ac:dyDescent="0.2"/>
  <cols>
    <col min="1" max="1" width="49.140625" style="13" customWidth="1"/>
    <col min="2" max="16384" width="11.42578125" style="13"/>
  </cols>
  <sheetData>
    <row r="1" spans="1:2" x14ac:dyDescent="0.2">
      <c r="A1" s="10" t="s">
        <v>241</v>
      </c>
    </row>
    <row r="2" spans="1:2" x14ac:dyDescent="0.2">
      <c r="A2" s="11" t="s">
        <v>282</v>
      </c>
    </row>
    <row r="3" spans="1:2" x14ac:dyDescent="0.2">
      <c r="A3" s="11" t="s">
        <v>283</v>
      </c>
    </row>
    <row r="4" spans="1:2" x14ac:dyDescent="0.2">
      <c r="A4" s="11" t="s">
        <v>284</v>
      </c>
    </row>
    <row r="5" spans="1:2" x14ac:dyDescent="0.2">
      <c r="A5" s="12" t="s">
        <v>109</v>
      </c>
    </row>
    <row r="6" spans="1:2" x14ac:dyDescent="0.2">
      <c r="A6" s="13" t="s">
        <v>110</v>
      </c>
    </row>
    <row r="7" spans="1:2" x14ac:dyDescent="0.2">
      <c r="A7" s="13" t="s">
        <v>113</v>
      </c>
    </row>
    <row r="8" spans="1:2" x14ac:dyDescent="0.2">
      <c r="A8" s="13" t="s">
        <v>114</v>
      </c>
    </row>
    <row r="11" spans="1:2" x14ac:dyDescent="0.2">
      <c r="A11" s="11" t="s">
        <v>111</v>
      </c>
    </row>
    <row r="12" spans="1:2" x14ac:dyDescent="0.2">
      <c r="A12" s="11" t="s">
        <v>48</v>
      </c>
    </row>
    <row r="14" spans="1:2" x14ac:dyDescent="0.2">
      <c r="A14" s="263" t="s">
        <v>50</v>
      </c>
      <c r="B14" s="264" t="s">
        <v>49</v>
      </c>
    </row>
    <row r="15" spans="1:2" x14ac:dyDescent="0.2">
      <c r="A15" s="256" t="s">
        <v>6</v>
      </c>
      <c r="B15" s="267">
        <v>0</v>
      </c>
    </row>
    <row r="16" spans="1:2" x14ac:dyDescent="0.2">
      <c r="A16" s="256" t="s">
        <v>10</v>
      </c>
      <c r="B16" s="267">
        <v>0</v>
      </c>
    </row>
    <row r="17" spans="1:2" x14ac:dyDescent="0.2">
      <c r="A17" s="256" t="s">
        <v>151</v>
      </c>
      <c r="B17" s="267">
        <v>0</v>
      </c>
    </row>
    <row r="18" spans="1:2" x14ac:dyDescent="0.2">
      <c r="A18" s="256" t="s">
        <v>17</v>
      </c>
      <c r="B18" s="267">
        <v>0</v>
      </c>
    </row>
    <row r="19" spans="1:2" x14ac:dyDescent="0.2">
      <c r="A19" s="256" t="s">
        <v>19</v>
      </c>
      <c r="B19" s="267">
        <v>0</v>
      </c>
    </row>
    <row r="20" spans="1:2" x14ac:dyDescent="0.2">
      <c r="A20" s="256" t="s">
        <v>154</v>
      </c>
      <c r="B20" s="267">
        <v>0</v>
      </c>
    </row>
    <row r="21" spans="1:2" x14ac:dyDescent="0.2">
      <c r="A21" s="256" t="s">
        <v>155</v>
      </c>
      <c r="B21" s="267">
        <v>0</v>
      </c>
    </row>
    <row r="22" spans="1:2" x14ac:dyDescent="0.2">
      <c r="A22" s="124" t="s">
        <v>156</v>
      </c>
      <c r="B22" s="135">
        <v>0</v>
      </c>
    </row>
    <row r="23" spans="1:2" x14ac:dyDescent="0.2">
      <c r="A23" s="256" t="s">
        <v>157</v>
      </c>
      <c r="B23" s="267">
        <v>0</v>
      </c>
    </row>
    <row r="24" spans="1:2" x14ac:dyDescent="0.2">
      <c r="A24" s="256" t="s">
        <v>158</v>
      </c>
      <c r="B24" s="267">
        <v>0</v>
      </c>
    </row>
    <row r="25" spans="1:2" x14ac:dyDescent="0.2">
      <c r="A25" s="256" t="s">
        <v>159</v>
      </c>
      <c r="B25" s="267">
        <v>0</v>
      </c>
    </row>
    <row r="26" spans="1:2" x14ac:dyDescent="0.2">
      <c r="A26" s="256" t="s">
        <v>160</v>
      </c>
      <c r="B26" s="267">
        <v>0</v>
      </c>
    </row>
    <row r="29" spans="1:2" x14ac:dyDescent="0.2">
      <c r="A29" s="11" t="s">
        <v>112</v>
      </c>
    </row>
    <row r="30" spans="1:2" x14ac:dyDescent="0.2">
      <c r="A30" s="11" t="s">
        <v>48</v>
      </c>
    </row>
    <row r="32" spans="1:2" x14ac:dyDescent="0.2">
      <c r="A32" s="262" t="s">
        <v>176</v>
      </c>
      <c r="B32" s="177" t="s">
        <v>49</v>
      </c>
    </row>
    <row r="33" spans="1:2" x14ac:dyDescent="0.2">
      <c r="A33" s="265" t="s">
        <v>74</v>
      </c>
      <c r="B33" s="266">
        <f>+B34</f>
        <v>55.2</v>
      </c>
    </row>
    <row r="34" spans="1:2" x14ac:dyDescent="0.2">
      <c r="A34" s="138" t="s">
        <v>75</v>
      </c>
      <c r="B34" s="139">
        <v>55.2</v>
      </c>
    </row>
    <row r="35" spans="1:2" x14ac:dyDescent="0.2">
      <c r="A35" s="265" t="s">
        <v>189</v>
      </c>
      <c r="B35" s="266">
        <f>+B36</f>
        <v>-55.2</v>
      </c>
    </row>
    <row r="36" spans="1:2" x14ac:dyDescent="0.2">
      <c r="A36" s="138" t="s">
        <v>190</v>
      </c>
      <c r="B36" s="139">
        <v>-55.2</v>
      </c>
    </row>
    <row r="37" spans="1:2" x14ac:dyDescent="0.2">
      <c r="A37" s="260" t="s">
        <v>42</v>
      </c>
      <c r="B37" s="261">
        <f>+SUM(B33:B36)/2</f>
        <v>0</v>
      </c>
    </row>
    <row r="40" spans="1:2" x14ac:dyDescent="0.2">
      <c r="A40" s="11" t="s">
        <v>115</v>
      </c>
    </row>
    <row r="41" spans="1:2" x14ac:dyDescent="0.2">
      <c r="A41" s="11" t="s">
        <v>48</v>
      </c>
    </row>
    <row r="43" spans="1:2" x14ac:dyDescent="0.2">
      <c r="A43" s="180" t="s">
        <v>36</v>
      </c>
      <c r="B43" s="175" t="s">
        <v>49</v>
      </c>
    </row>
    <row r="44" spans="1:2" x14ac:dyDescent="0.2">
      <c r="A44" s="46" t="s">
        <v>37</v>
      </c>
      <c r="B44" s="140">
        <v>0</v>
      </c>
    </row>
    <row r="45" spans="1:2" x14ac:dyDescent="0.2">
      <c r="A45" s="46" t="s">
        <v>38</v>
      </c>
      <c r="B45" s="140">
        <v>0</v>
      </c>
    </row>
    <row r="46" spans="1:2" x14ac:dyDescent="0.2">
      <c r="A46" s="46" t="s">
        <v>39</v>
      </c>
      <c r="B46" s="140">
        <v>0</v>
      </c>
    </row>
    <row r="47" spans="1:2" x14ac:dyDescent="0.2">
      <c r="A47" s="46" t="s">
        <v>40</v>
      </c>
      <c r="B47" s="140">
        <v>0</v>
      </c>
    </row>
    <row r="48" spans="1:2" x14ac:dyDescent="0.2">
      <c r="A48" s="46" t="s">
        <v>41</v>
      </c>
      <c r="B48" s="140">
        <v>0</v>
      </c>
    </row>
    <row r="49" spans="1:2" x14ac:dyDescent="0.2">
      <c r="A49" s="172" t="s">
        <v>42</v>
      </c>
      <c r="B49" s="174">
        <f>+SUM(B44:B48)</f>
        <v>0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9"/>
  <sheetViews>
    <sheetView topLeftCell="A17" workbookViewId="0">
      <selection activeCell="B94" sqref="B94:B98"/>
    </sheetView>
  </sheetViews>
  <sheetFormatPr baseColWidth="10" defaultColWidth="28.28515625" defaultRowHeight="15" x14ac:dyDescent="0.25"/>
  <cols>
    <col min="1" max="1" width="47.28515625" customWidth="1"/>
    <col min="2" max="2" width="13.28515625" customWidth="1"/>
  </cols>
  <sheetData>
    <row r="1" spans="1:2" x14ac:dyDescent="0.25">
      <c r="A1" s="10" t="s">
        <v>285</v>
      </c>
    </row>
    <row r="2" spans="1:2" x14ac:dyDescent="0.25">
      <c r="A2" s="11" t="s">
        <v>318</v>
      </c>
    </row>
    <row r="3" spans="1:2" x14ac:dyDescent="0.25">
      <c r="A3" s="11" t="s">
        <v>286</v>
      </c>
    </row>
    <row r="4" spans="1:2" x14ac:dyDescent="0.25">
      <c r="A4" s="11" t="s">
        <v>252</v>
      </c>
    </row>
    <row r="5" spans="1:2" x14ac:dyDescent="0.25">
      <c r="A5" s="12" t="s">
        <v>109</v>
      </c>
    </row>
    <row r="6" spans="1:2" x14ac:dyDescent="0.25">
      <c r="A6" s="13" t="s">
        <v>110</v>
      </c>
    </row>
    <row r="7" spans="1:2" x14ac:dyDescent="0.25">
      <c r="A7" s="13" t="s">
        <v>113</v>
      </c>
    </row>
    <row r="8" spans="1:2" x14ac:dyDescent="0.25">
      <c r="A8" s="13" t="s">
        <v>114</v>
      </c>
    </row>
    <row r="11" spans="1:2" x14ac:dyDescent="0.25">
      <c r="A11" s="5" t="s">
        <v>111</v>
      </c>
    </row>
    <row r="12" spans="1:2" x14ac:dyDescent="0.25">
      <c r="A12" s="5" t="s">
        <v>48</v>
      </c>
    </row>
    <row r="14" spans="1:2" x14ac:dyDescent="0.25">
      <c r="A14" s="268" t="s">
        <v>50</v>
      </c>
      <c r="B14" s="269" t="s">
        <v>49</v>
      </c>
    </row>
    <row r="15" spans="1:2" x14ac:dyDescent="0.25">
      <c r="A15" s="271" t="s">
        <v>6</v>
      </c>
      <c r="B15" s="272">
        <v>290.89163200000002</v>
      </c>
    </row>
    <row r="16" spans="1:2" x14ac:dyDescent="0.25">
      <c r="A16" s="141" t="s">
        <v>7</v>
      </c>
      <c r="B16" s="142">
        <v>25.502673999999999</v>
      </c>
    </row>
    <row r="17" spans="1:2" x14ac:dyDescent="0.25">
      <c r="A17" s="141" t="s">
        <v>120</v>
      </c>
      <c r="B17" s="142">
        <v>136.029235</v>
      </c>
    </row>
    <row r="18" spans="1:2" ht="24" x14ac:dyDescent="0.25">
      <c r="A18" s="141" t="s">
        <v>8</v>
      </c>
      <c r="B18" s="142">
        <v>2</v>
      </c>
    </row>
    <row r="19" spans="1:2" x14ac:dyDescent="0.25">
      <c r="A19" s="141" t="s">
        <v>9</v>
      </c>
      <c r="B19" s="142">
        <v>127.359723</v>
      </c>
    </row>
    <row r="20" spans="1:2" x14ac:dyDescent="0.25">
      <c r="A20" s="271" t="s">
        <v>10</v>
      </c>
      <c r="B20" s="272">
        <v>9763.9390519999997</v>
      </c>
    </row>
    <row r="21" spans="1:2" x14ac:dyDescent="0.25">
      <c r="A21" s="141" t="s">
        <v>11</v>
      </c>
      <c r="B21" s="142">
        <v>759.59225300000003</v>
      </c>
    </row>
    <row r="22" spans="1:2" x14ac:dyDescent="0.25">
      <c r="A22" s="143" t="s">
        <v>12</v>
      </c>
      <c r="B22" s="142">
        <v>97.954206999999997</v>
      </c>
    </row>
    <row r="23" spans="1:2" x14ac:dyDescent="0.25">
      <c r="A23" s="143" t="s">
        <v>13</v>
      </c>
      <c r="B23" s="142">
        <v>661.63804600000003</v>
      </c>
    </row>
    <row r="24" spans="1:2" x14ac:dyDescent="0.25">
      <c r="A24" s="141" t="s">
        <v>9</v>
      </c>
      <c r="B24" s="142">
        <v>9004.3467990000008</v>
      </c>
    </row>
    <row r="25" spans="1:2" x14ac:dyDescent="0.25">
      <c r="A25" s="271" t="s">
        <v>16</v>
      </c>
      <c r="B25" s="272">
        <v>-9473.0474200000008</v>
      </c>
    </row>
    <row r="26" spans="1:2" x14ac:dyDescent="0.25">
      <c r="A26" s="271" t="s">
        <v>17</v>
      </c>
      <c r="B26" s="272">
        <v>1440.81486</v>
      </c>
    </row>
    <row r="27" spans="1:2" x14ac:dyDescent="0.25">
      <c r="A27" s="141" t="s">
        <v>164</v>
      </c>
      <c r="B27" s="142">
        <v>1429.1545430000001</v>
      </c>
    </row>
    <row r="28" spans="1:2" x14ac:dyDescent="0.25">
      <c r="A28" s="141" t="s">
        <v>18</v>
      </c>
      <c r="B28" s="142">
        <v>11.660316999999999</v>
      </c>
    </row>
    <row r="29" spans="1:2" x14ac:dyDescent="0.25">
      <c r="A29" s="271" t="s">
        <v>19</v>
      </c>
      <c r="B29" s="272">
        <v>-6436.9623570000003</v>
      </c>
    </row>
    <row r="30" spans="1:2" x14ac:dyDescent="0.25">
      <c r="A30" s="141" t="s">
        <v>20</v>
      </c>
      <c r="B30" s="142">
        <v>-2412.2673869999999</v>
      </c>
    </row>
    <row r="31" spans="1:2" x14ac:dyDescent="0.25">
      <c r="A31" s="141" t="s">
        <v>18</v>
      </c>
      <c r="B31" s="142">
        <v>-5664.6949699999996</v>
      </c>
    </row>
    <row r="32" spans="1:2" x14ac:dyDescent="0.25">
      <c r="A32" s="141" t="s">
        <v>21</v>
      </c>
      <c r="B32" s="142">
        <v>1640</v>
      </c>
    </row>
    <row r="33" spans="1:3" x14ac:dyDescent="0.25">
      <c r="A33" s="271" t="s">
        <v>22</v>
      </c>
      <c r="B33" s="272">
        <v>1731.706492</v>
      </c>
    </row>
    <row r="34" spans="1:3" x14ac:dyDescent="0.25">
      <c r="A34" s="271" t="s">
        <v>23</v>
      </c>
      <c r="B34" s="272">
        <v>3326.9766949999998</v>
      </c>
    </row>
    <row r="35" spans="1:3" x14ac:dyDescent="0.25">
      <c r="A35" s="271" t="s">
        <v>24</v>
      </c>
      <c r="B35" s="272">
        <v>3326.9766949999998</v>
      </c>
    </row>
    <row r="36" spans="1:3" x14ac:dyDescent="0.25">
      <c r="A36" s="144" t="s">
        <v>253</v>
      </c>
      <c r="B36" s="145">
        <v>-1595.270203</v>
      </c>
      <c r="C36" s="146"/>
    </row>
    <row r="37" spans="1:3" x14ac:dyDescent="0.25">
      <c r="A37" s="271" t="s">
        <v>254</v>
      </c>
      <c r="B37" s="272">
        <v>-1595.270203</v>
      </c>
    </row>
    <row r="38" spans="1:3" x14ac:dyDescent="0.25">
      <c r="A38" s="271" t="s">
        <v>159</v>
      </c>
      <c r="B38" s="272">
        <v>6.9344469999999996</v>
      </c>
    </row>
    <row r="39" spans="1:3" x14ac:dyDescent="0.25">
      <c r="A39" s="141" t="s">
        <v>25</v>
      </c>
      <c r="B39" s="142">
        <v>6.9344469999999996</v>
      </c>
    </row>
    <row r="40" spans="1:3" ht="24" x14ac:dyDescent="0.25">
      <c r="A40" s="141" t="s">
        <v>26</v>
      </c>
      <c r="B40" s="142">
        <v>0</v>
      </c>
    </row>
    <row r="41" spans="1:3" x14ac:dyDescent="0.25">
      <c r="A41" s="271" t="s">
        <v>160</v>
      </c>
      <c r="B41" s="272">
        <v>-1588.3357559999999</v>
      </c>
    </row>
    <row r="42" spans="1:3" x14ac:dyDescent="0.25">
      <c r="A42" s="141" t="s">
        <v>21</v>
      </c>
      <c r="B42" s="142">
        <v>-1588.3357559999999</v>
      </c>
    </row>
    <row r="43" spans="1:3" x14ac:dyDescent="0.25">
      <c r="A43" s="147"/>
      <c r="B43" s="147"/>
    </row>
    <row r="44" spans="1:3" x14ac:dyDescent="0.25">
      <c r="A44" s="147"/>
      <c r="B44" s="147"/>
    </row>
    <row r="45" spans="1:3" x14ac:dyDescent="0.25">
      <c r="A45" s="5" t="s">
        <v>112</v>
      </c>
      <c r="B45" s="147"/>
    </row>
    <row r="46" spans="1:3" x14ac:dyDescent="0.25">
      <c r="A46" s="5" t="s">
        <v>48</v>
      </c>
      <c r="B46" s="147"/>
    </row>
    <row r="47" spans="1:3" x14ac:dyDescent="0.25">
      <c r="A47" s="147"/>
      <c r="B47" s="147"/>
    </row>
    <row r="48" spans="1:3" x14ac:dyDescent="0.25">
      <c r="A48" s="229" t="s">
        <v>176</v>
      </c>
      <c r="B48" s="230" t="s">
        <v>49</v>
      </c>
    </row>
    <row r="49" spans="1:2" x14ac:dyDescent="0.25">
      <c r="A49" s="273" t="s">
        <v>123</v>
      </c>
      <c r="B49" s="274">
        <v>2</v>
      </c>
    </row>
    <row r="50" spans="1:2" x14ac:dyDescent="0.25">
      <c r="A50" s="148" t="s">
        <v>287</v>
      </c>
      <c r="B50" s="149">
        <v>2</v>
      </c>
    </row>
    <row r="51" spans="1:2" x14ac:dyDescent="0.25">
      <c r="A51" s="273" t="s">
        <v>55</v>
      </c>
      <c r="B51" s="274">
        <v>60</v>
      </c>
    </row>
    <row r="52" spans="1:2" ht="24" x14ac:dyDescent="0.25">
      <c r="A52" s="148" t="s">
        <v>56</v>
      </c>
      <c r="B52" s="149">
        <v>60</v>
      </c>
    </row>
    <row r="53" spans="1:2" x14ac:dyDescent="0.25">
      <c r="A53" s="273" t="s">
        <v>59</v>
      </c>
      <c r="B53" s="274">
        <v>-80</v>
      </c>
    </row>
    <row r="54" spans="1:2" ht="24" x14ac:dyDescent="0.25">
      <c r="A54" s="148" t="s">
        <v>60</v>
      </c>
      <c r="B54" s="149">
        <v>-80</v>
      </c>
    </row>
    <row r="55" spans="1:2" x14ac:dyDescent="0.25">
      <c r="A55" s="273" t="s">
        <v>182</v>
      </c>
      <c r="B55" s="274">
        <v>0.33805499999999999</v>
      </c>
    </row>
    <row r="56" spans="1:2" ht="24" x14ac:dyDescent="0.25">
      <c r="A56" s="148" t="s">
        <v>183</v>
      </c>
      <c r="B56" s="149">
        <v>0.33805499999999999</v>
      </c>
    </row>
    <row r="57" spans="1:2" x14ac:dyDescent="0.25">
      <c r="A57" s="273" t="s">
        <v>128</v>
      </c>
      <c r="B57" s="274">
        <v>0.24820900000000001</v>
      </c>
    </row>
    <row r="58" spans="1:2" ht="24" x14ac:dyDescent="0.25">
      <c r="A58" s="148" t="s">
        <v>129</v>
      </c>
      <c r="B58" s="149">
        <v>0.24820900000000001</v>
      </c>
    </row>
    <row r="59" spans="1:2" x14ac:dyDescent="0.25">
      <c r="A59" s="273" t="s">
        <v>64</v>
      </c>
      <c r="B59" s="274">
        <v>985.12818000000004</v>
      </c>
    </row>
    <row r="60" spans="1:2" ht="24" x14ac:dyDescent="0.25">
      <c r="A60" s="148" t="s">
        <v>66</v>
      </c>
      <c r="B60" s="149">
        <v>47.2</v>
      </c>
    </row>
    <row r="61" spans="1:2" x14ac:dyDescent="0.25">
      <c r="A61" s="148" t="s">
        <v>68</v>
      </c>
      <c r="B61" s="149">
        <v>173.58892499999999</v>
      </c>
    </row>
    <row r="62" spans="1:2" x14ac:dyDescent="0.25">
      <c r="A62" s="148" t="s">
        <v>168</v>
      </c>
      <c r="B62" s="149">
        <v>22.346572000000002</v>
      </c>
    </row>
    <row r="63" spans="1:2" x14ac:dyDescent="0.25">
      <c r="A63" s="148" t="s">
        <v>69</v>
      </c>
      <c r="B63" s="149">
        <v>741.99268299999994</v>
      </c>
    </row>
    <row r="64" spans="1:2" x14ac:dyDescent="0.25">
      <c r="A64" s="273" t="s">
        <v>72</v>
      </c>
      <c r="B64" s="274">
        <v>55.753430999999999</v>
      </c>
    </row>
    <row r="65" spans="1:2" x14ac:dyDescent="0.25">
      <c r="A65" s="148" t="s">
        <v>73</v>
      </c>
      <c r="B65" s="149">
        <v>55.753430999999999</v>
      </c>
    </row>
    <row r="66" spans="1:2" x14ac:dyDescent="0.25">
      <c r="A66" s="273" t="s">
        <v>76</v>
      </c>
      <c r="B66" s="274">
        <v>106.97828999999999</v>
      </c>
    </row>
    <row r="67" spans="1:2" x14ac:dyDescent="0.25">
      <c r="A67" s="148" t="s">
        <v>187</v>
      </c>
      <c r="B67" s="149">
        <v>106.97828999999999</v>
      </c>
    </row>
    <row r="68" spans="1:2" x14ac:dyDescent="0.25">
      <c r="A68" s="148" t="s">
        <v>80</v>
      </c>
      <c r="B68" s="149">
        <v>-22</v>
      </c>
    </row>
    <row r="69" spans="1:2" x14ac:dyDescent="0.25">
      <c r="A69" s="148" t="s">
        <v>188</v>
      </c>
      <c r="B69" s="149">
        <v>22</v>
      </c>
    </row>
    <row r="70" spans="1:2" x14ac:dyDescent="0.25">
      <c r="A70" s="273" t="s">
        <v>81</v>
      </c>
      <c r="B70" s="274">
        <v>-1564.9970759999999</v>
      </c>
    </row>
    <row r="71" spans="1:2" ht="24" x14ac:dyDescent="0.25">
      <c r="A71" s="148" t="s">
        <v>172</v>
      </c>
      <c r="B71" s="149">
        <v>-1407.002765</v>
      </c>
    </row>
    <row r="72" spans="1:2" x14ac:dyDescent="0.25">
      <c r="A72" s="148" t="s">
        <v>82</v>
      </c>
      <c r="B72" s="149">
        <v>-200</v>
      </c>
    </row>
    <row r="73" spans="1:2" x14ac:dyDescent="0.25">
      <c r="A73" s="148" t="s">
        <v>133</v>
      </c>
      <c r="B73" s="149">
        <v>42.005688999999997</v>
      </c>
    </row>
    <row r="74" spans="1:2" x14ac:dyDescent="0.25">
      <c r="A74" s="273" t="s">
        <v>86</v>
      </c>
      <c r="B74" s="274">
        <v>-46.640498000000001</v>
      </c>
    </row>
    <row r="75" spans="1:2" x14ac:dyDescent="0.25">
      <c r="A75" s="148" t="s">
        <v>87</v>
      </c>
      <c r="B75" s="149">
        <v>-58.008246</v>
      </c>
    </row>
    <row r="76" spans="1:2" ht="16.5" customHeight="1" x14ac:dyDescent="0.25">
      <c r="A76" s="148" t="s">
        <v>89</v>
      </c>
      <c r="B76" s="149">
        <v>11.367747999999999</v>
      </c>
    </row>
    <row r="77" spans="1:2" x14ac:dyDescent="0.25">
      <c r="A77" s="273" t="s">
        <v>94</v>
      </c>
      <c r="B77" s="274">
        <v>25.502673999999999</v>
      </c>
    </row>
    <row r="78" spans="1:2" x14ac:dyDescent="0.25">
      <c r="A78" s="148" t="s">
        <v>288</v>
      </c>
      <c r="B78" s="149">
        <v>25.502673999999999</v>
      </c>
    </row>
    <row r="79" spans="1:2" x14ac:dyDescent="0.25">
      <c r="A79" s="273" t="s">
        <v>99</v>
      </c>
      <c r="B79" s="274">
        <v>444.026363</v>
      </c>
    </row>
    <row r="80" spans="1:2" x14ac:dyDescent="0.25">
      <c r="A80" s="148" t="s">
        <v>100</v>
      </c>
      <c r="B80" s="149">
        <v>444.026363</v>
      </c>
    </row>
    <row r="81" spans="1:2" x14ac:dyDescent="0.25">
      <c r="A81" s="273" t="s">
        <v>101</v>
      </c>
      <c r="B81" s="274">
        <v>29.277000000000001</v>
      </c>
    </row>
    <row r="82" spans="1:2" ht="24" x14ac:dyDescent="0.25">
      <c r="A82" s="148" t="s">
        <v>175</v>
      </c>
      <c r="B82" s="149">
        <v>29.277000000000001</v>
      </c>
    </row>
    <row r="83" spans="1:2" x14ac:dyDescent="0.25">
      <c r="A83" s="273" t="s">
        <v>102</v>
      </c>
      <c r="B83" s="274">
        <v>-60</v>
      </c>
    </row>
    <row r="84" spans="1:2" x14ac:dyDescent="0.25">
      <c r="A84" s="148" t="s">
        <v>103</v>
      </c>
      <c r="B84" s="149">
        <v>-60</v>
      </c>
    </row>
    <row r="85" spans="1:2" x14ac:dyDescent="0.25">
      <c r="A85" s="273" t="s">
        <v>106</v>
      </c>
      <c r="B85" s="274">
        <v>3369.362067</v>
      </c>
    </row>
    <row r="86" spans="1:2" x14ac:dyDescent="0.25">
      <c r="A86" s="148" t="s">
        <v>107</v>
      </c>
      <c r="B86" s="149">
        <v>3369.362067</v>
      </c>
    </row>
    <row r="87" spans="1:2" x14ac:dyDescent="0.25">
      <c r="A87" s="209" t="s">
        <v>42</v>
      </c>
      <c r="B87" s="270">
        <f>+SUM(B49:B86)/2</f>
        <v>3326.9766950000003</v>
      </c>
    </row>
    <row r="88" spans="1:2" x14ac:dyDescent="0.25">
      <c r="A88" s="6"/>
      <c r="B88" s="150"/>
    </row>
    <row r="89" spans="1:2" x14ac:dyDescent="0.25">
      <c r="A89" s="6"/>
      <c r="B89" s="6"/>
    </row>
    <row r="90" spans="1:2" x14ac:dyDescent="0.25">
      <c r="A90" s="5" t="s">
        <v>115</v>
      </c>
      <c r="B90" s="6"/>
    </row>
    <row r="91" spans="1:2" x14ac:dyDescent="0.25">
      <c r="A91" s="5" t="s">
        <v>48</v>
      </c>
      <c r="B91" s="6"/>
    </row>
    <row r="92" spans="1:2" x14ac:dyDescent="0.25">
      <c r="A92" s="6"/>
      <c r="B92" s="6"/>
    </row>
    <row r="93" spans="1:2" x14ac:dyDescent="0.25">
      <c r="A93" s="205" t="s">
        <v>36</v>
      </c>
      <c r="B93" s="206" t="s">
        <v>49</v>
      </c>
    </row>
    <row r="94" spans="1:2" x14ac:dyDescent="0.25">
      <c r="A94" s="14" t="s">
        <v>37</v>
      </c>
      <c r="B94" s="3">
        <v>-58.388050999999997</v>
      </c>
    </row>
    <row r="95" spans="1:2" x14ac:dyDescent="0.25">
      <c r="A95" s="14" t="s">
        <v>38</v>
      </c>
      <c r="B95" s="3">
        <v>914.49705100000006</v>
      </c>
    </row>
    <row r="96" spans="1:2" x14ac:dyDescent="0.25">
      <c r="A96" s="14" t="s">
        <v>39</v>
      </c>
      <c r="B96" s="3">
        <v>553.27627600000005</v>
      </c>
    </row>
    <row r="97" spans="1:2" x14ac:dyDescent="0.25">
      <c r="A97" s="14" t="s">
        <v>40</v>
      </c>
      <c r="B97" s="3">
        <v>1917.5914190000001</v>
      </c>
    </row>
    <row r="98" spans="1:2" x14ac:dyDescent="0.25">
      <c r="A98" s="14" t="s">
        <v>41</v>
      </c>
      <c r="B98" s="3">
        <v>0</v>
      </c>
    </row>
    <row r="99" spans="1:2" x14ac:dyDescent="0.25">
      <c r="A99" s="209" t="s">
        <v>42</v>
      </c>
      <c r="B99" s="210">
        <f>+SUM(B94:B98)</f>
        <v>3326.9766950000003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73"/>
  <sheetViews>
    <sheetView tabSelected="1" topLeftCell="A160" workbookViewId="0">
      <selection activeCell="B168" sqref="B168:B172"/>
    </sheetView>
  </sheetViews>
  <sheetFormatPr baseColWidth="10" defaultRowHeight="12.75" x14ac:dyDescent="0.2"/>
  <cols>
    <col min="1" max="1" width="44.5703125" style="1" bestFit="1" customWidth="1"/>
    <col min="2" max="2" width="14.5703125" style="1" customWidth="1"/>
    <col min="3" max="16384" width="11.42578125" style="1"/>
  </cols>
  <sheetData>
    <row r="1" spans="1:2" x14ac:dyDescent="0.2">
      <c r="A1" s="10" t="s">
        <v>289</v>
      </c>
    </row>
    <row r="2" spans="1:2" x14ac:dyDescent="0.2">
      <c r="A2" s="11" t="s">
        <v>318</v>
      </c>
    </row>
    <row r="3" spans="1:2" x14ac:dyDescent="0.2">
      <c r="A3" s="11" t="s">
        <v>316</v>
      </c>
    </row>
    <row r="4" spans="1:2" x14ac:dyDescent="0.2">
      <c r="A4" s="11" t="s">
        <v>317</v>
      </c>
    </row>
    <row r="5" spans="1:2" x14ac:dyDescent="0.2">
      <c r="A5" s="12" t="s">
        <v>109</v>
      </c>
    </row>
    <row r="6" spans="1:2" x14ac:dyDescent="0.2">
      <c r="A6" s="13" t="s">
        <v>110</v>
      </c>
    </row>
    <row r="7" spans="1:2" x14ac:dyDescent="0.2">
      <c r="A7" s="13" t="s">
        <v>113</v>
      </c>
    </row>
    <row r="8" spans="1:2" x14ac:dyDescent="0.2">
      <c r="A8" s="13" t="s">
        <v>114</v>
      </c>
    </row>
    <row r="11" spans="1:2" x14ac:dyDescent="0.2">
      <c r="A11" s="11" t="s">
        <v>111</v>
      </c>
    </row>
    <row r="12" spans="1:2" x14ac:dyDescent="0.2">
      <c r="A12" s="11" t="s">
        <v>48</v>
      </c>
    </row>
    <row r="14" spans="1:2" x14ac:dyDescent="0.2">
      <c r="A14" s="297" t="s">
        <v>50</v>
      </c>
      <c r="B14" s="298" t="s">
        <v>49</v>
      </c>
    </row>
    <row r="15" spans="1:2" x14ac:dyDescent="0.2">
      <c r="A15" s="256" t="s">
        <v>6</v>
      </c>
      <c r="B15" s="311">
        <v>255910.08558499999</v>
      </c>
    </row>
    <row r="16" spans="1:2" x14ac:dyDescent="0.2">
      <c r="A16" s="299" t="s">
        <v>7</v>
      </c>
      <c r="B16" s="312">
        <v>246196.888641</v>
      </c>
    </row>
    <row r="17" spans="1:2" x14ac:dyDescent="0.2">
      <c r="A17" s="299" t="s">
        <v>139</v>
      </c>
      <c r="B17" s="312">
        <v>9038.5186209999993</v>
      </c>
    </row>
    <row r="18" spans="1:2" x14ac:dyDescent="0.2">
      <c r="A18" s="299" t="s">
        <v>120</v>
      </c>
      <c r="B18" s="312">
        <v>711.49683500000003</v>
      </c>
    </row>
    <row r="19" spans="1:2" ht="25.5" x14ac:dyDescent="0.2">
      <c r="A19" s="299" t="s">
        <v>8</v>
      </c>
      <c r="B19" s="312">
        <v>804.46199999999999</v>
      </c>
    </row>
    <row r="20" spans="1:2" x14ac:dyDescent="0.2">
      <c r="A20" s="299" t="s">
        <v>121</v>
      </c>
      <c r="B20" s="312">
        <v>-841.28051200000004</v>
      </c>
    </row>
    <row r="21" spans="1:2" x14ac:dyDescent="0.2">
      <c r="A21" s="299" t="s">
        <v>9</v>
      </c>
      <c r="B21" s="312">
        <v>0</v>
      </c>
    </row>
    <row r="22" spans="1:2" x14ac:dyDescent="0.2">
      <c r="A22" s="256" t="s">
        <v>10</v>
      </c>
      <c r="B22" s="311">
        <v>405390.56313600001</v>
      </c>
    </row>
    <row r="23" spans="1:2" x14ac:dyDescent="0.2">
      <c r="A23" s="299" t="s">
        <v>11</v>
      </c>
      <c r="B23" s="312">
        <v>30712.493832</v>
      </c>
    </row>
    <row r="24" spans="1:2" x14ac:dyDescent="0.2">
      <c r="A24" s="300" t="s">
        <v>12</v>
      </c>
      <c r="B24" s="312">
        <v>19434.008607</v>
      </c>
    </row>
    <row r="25" spans="1:2" x14ac:dyDescent="0.2">
      <c r="A25" s="300" t="s">
        <v>13</v>
      </c>
      <c r="B25" s="312">
        <v>11278.484267</v>
      </c>
    </row>
    <row r="26" spans="1:2" x14ac:dyDescent="0.2">
      <c r="A26" s="300" t="s">
        <v>140</v>
      </c>
      <c r="B26" s="312">
        <v>9.5799999999999998E-4</v>
      </c>
    </row>
    <row r="27" spans="1:2" x14ac:dyDescent="0.2">
      <c r="A27" s="299" t="s">
        <v>14</v>
      </c>
      <c r="B27" s="312">
        <v>193064.372741</v>
      </c>
    </row>
    <row r="28" spans="1:2" x14ac:dyDescent="0.2">
      <c r="A28" s="300" t="s">
        <v>141</v>
      </c>
      <c r="B28" s="312">
        <v>193064.372741</v>
      </c>
    </row>
    <row r="29" spans="1:2" x14ac:dyDescent="0.2">
      <c r="A29" s="300" t="s">
        <v>142</v>
      </c>
      <c r="B29" s="312">
        <v>0</v>
      </c>
    </row>
    <row r="30" spans="1:2" x14ac:dyDescent="0.2">
      <c r="A30" s="299" t="s">
        <v>143</v>
      </c>
      <c r="B30" s="312">
        <v>35658.270034000001</v>
      </c>
    </row>
    <row r="31" spans="1:2" x14ac:dyDescent="0.2">
      <c r="A31" s="299" t="s">
        <v>144</v>
      </c>
      <c r="B31" s="312">
        <v>3.7500000000000001E-4</v>
      </c>
    </row>
    <row r="32" spans="1:2" x14ac:dyDescent="0.2">
      <c r="A32" s="299" t="s">
        <v>9</v>
      </c>
      <c r="B32" s="312">
        <v>145955.42615399999</v>
      </c>
    </row>
    <row r="33" spans="1:2" x14ac:dyDescent="0.2">
      <c r="A33" s="300" t="s">
        <v>145</v>
      </c>
      <c r="B33" s="312">
        <v>67987.057451000001</v>
      </c>
    </row>
    <row r="34" spans="1:2" x14ac:dyDescent="0.2">
      <c r="A34" s="300" t="s">
        <v>146</v>
      </c>
      <c r="B34" s="312">
        <v>77968.465372999999</v>
      </c>
    </row>
    <row r="35" spans="1:2" x14ac:dyDescent="0.2">
      <c r="A35" s="301" t="s">
        <v>147</v>
      </c>
      <c r="B35" s="312">
        <v>5493.9125110000004</v>
      </c>
    </row>
    <row r="36" spans="1:2" x14ac:dyDescent="0.2">
      <c r="A36" s="301" t="s">
        <v>148</v>
      </c>
      <c r="B36" s="312">
        <v>4346.0754230000002</v>
      </c>
    </row>
    <row r="37" spans="1:2" x14ac:dyDescent="0.2">
      <c r="A37" s="301" t="s">
        <v>149</v>
      </c>
      <c r="B37" s="312">
        <v>68128.477438999995</v>
      </c>
    </row>
    <row r="38" spans="1:2" x14ac:dyDescent="0.2">
      <c r="A38" s="300" t="s">
        <v>150</v>
      </c>
      <c r="B38" s="312">
        <v>-9.6670000000000006E-2</v>
      </c>
    </row>
    <row r="39" spans="1:2" x14ac:dyDescent="0.2">
      <c r="A39" s="256" t="s">
        <v>151</v>
      </c>
      <c r="B39" s="311">
        <v>-149480.47755099999</v>
      </c>
    </row>
    <row r="40" spans="1:2" x14ac:dyDescent="0.2">
      <c r="A40" s="256" t="s">
        <v>17</v>
      </c>
      <c r="B40" s="311">
        <v>50.522004000000003</v>
      </c>
    </row>
    <row r="41" spans="1:2" x14ac:dyDescent="0.2">
      <c r="A41" s="256" t="s">
        <v>19</v>
      </c>
      <c r="B41" s="311">
        <v>13214.239072</v>
      </c>
    </row>
    <row r="42" spans="1:2" x14ac:dyDescent="0.2">
      <c r="A42" s="299" t="s">
        <v>20</v>
      </c>
      <c r="B42" s="312">
        <v>11661.192872</v>
      </c>
    </row>
    <row r="43" spans="1:2" x14ac:dyDescent="0.2">
      <c r="A43" s="299" t="s">
        <v>18</v>
      </c>
      <c r="B43" s="312">
        <v>1577.911513</v>
      </c>
    </row>
    <row r="44" spans="1:2" x14ac:dyDescent="0.2">
      <c r="A44" s="300" t="s">
        <v>152</v>
      </c>
      <c r="B44" s="312">
        <v>184.04296500000001</v>
      </c>
    </row>
    <row r="45" spans="1:2" x14ac:dyDescent="0.2">
      <c r="A45" s="300" t="s">
        <v>153</v>
      </c>
      <c r="B45" s="312">
        <v>1393.8685479999999</v>
      </c>
    </row>
    <row r="46" spans="1:2" x14ac:dyDescent="0.2">
      <c r="A46" s="299" t="s">
        <v>21</v>
      </c>
      <c r="B46" s="312">
        <v>-24.865313</v>
      </c>
    </row>
    <row r="47" spans="1:2" x14ac:dyDescent="0.2">
      <c r="A47" s="300" t="s">
        <v>153</v>
      </c>
      <c r="B47" s="312">
        <v>-24.865313</v>
      </c>
    </row>
    <row r="48" spans="1:2" x14ac:dyDescent="0.2">
      <c r="A48" s="256" t="s">
        <v>154</v>
      </c>
      <c r="B48" s="311">
        <v>255960.60758899999</v>
      </c>
    </row>
    <row r="49" spans="1:2" x14ac:dyDescent="0.2">
      <c r="A49" s="256" t="s">
        <v>155</v>
      </c>
      <c r="B49" s="311">
        <v>418604.80220799998</v>
      </c>
    </row>
    <row r="50" spans="1:2" x14ac:dyDescent="0.2">
      <c r="A50" s="302" t="s">
        <v>156</v>
      </c>
      <c r="B50" s="313">
        <v>-162644.19461899999</v>
      </c>
    </row>
    <row r="51" spans="1:2" x14ac:dyDescent="0.2">
      <c r="A51" s="256" t="s">
        <v>157</v>
      </c>
      <c r="B51" s="311">
        <v>225540.42946700001</v>
      </c>
    </row>
    <row r="52" spans="1:2" x14ac:dyDescent="0.2">
      <c r="A52" s="256" t="s">
        <v>158</v>
      </c>
      <c r="B52" s="311">
        <v>30420.178122000001</v>
      </c>
    </row>
    <row r="53" spans="1:2" x14ac:dyDescent="0.2">
      <c r="A53" s="256" t="s">
        <v>159</v>
      </c>
      <c r="B53" s="311">
        <v>812296.48883599997</v>
      </c>
    </row>
    <row r="54" spans="1:2" x14ac:dyDescent="0.2">
      <c r="A54" s="299" t="s">
        <v>25</v>
      </c>
      <c r="B54" s="312">
        <v>172580.60286300001</v>
      </c>
    </row>
    <row r="55" spans="1:2" ht="25.5" x14ac:dyDescent="0.2">
      <c r="A55" s="299" t="s">
        <v>26</v>
      </c>
      <c r="B55" s="312">
        <v>639715.88597299997</v>
      </c>
    </row>
    <row r="56" spans="1:2" x14ac:dyDescent="0.2">
      <c r="A56" s="256" t="s">
        <v>160</v>
      </c>
      <c r="B56" s="311">
        <v>649652.29421700002</v>
      </c>
    </row>
    <row r="57" spans="1:2" x14ac:dyDescent="0.2">
      <c r="A57" s="299" t="s">
        <v>21</v>
      </c>
      <c r="B57" s="312">
        <v>210634.22878400001</v>
      </c>
    </row>
    <row r="58" spans="1:2" ht="25.5" x14ac:dyDescent="0.2">
      <c r="A58" s="299" t="s">
        <v>27</v>
      </c>
      <c r="B58" s="312">
        <v>439018.06543299998</v>
      </c>
    </row>
    <row r="59" spans="1:2" x14ac:dyDescent="0.2">
      <c r="B59" s="303"/>
    </row>
    <row r="61" spans="1:2" x14ac:dyDescent="0.2">
      <c r="A61" s="11" t="s">
        <v>112</v>
      </c>
    </row>
    <row r="62" spans="1:2" x14ac:dyDescent="0.2">
      <c r="A62" s="11" t="s">
        <v>48</v>
      </c>
    </row>
    <row r="65" spans="1:2" x14ac:dyDescent="0.2">
      <c r="A65" s="304" t="s">
        <v>176</v>
      </c>
      <c r="B65" s="305" t="s">
        <v>49</v>
      </c>
    </row>
    <row r="66" spans="1:2" x14ac:dyDescent="0.2">
      <c r="A66" s="306" t="s">
        <v>51</v>
      </c>
      <c r="B66" s="307">
        <v>762.84810500000003</v>
      </c>
    </row>
    <row r="67" spans="1:2" x14ac:dyDescent="0.2">
      <c r="A67" s="308" t="s">
        <v>52</v>
      </c>
      <c r="B67" s="309">
        <v>207</v>
      </c>
    </row>
    <row r="68" spans="1:2" x14ac:dyDescent="0.2">
      <c r="A68" s="308" t="s">
        <v>54</v>
      </c>
      <c r="B68" s="309">
        <v>205</v>
      </c>
    </row>
    <row r="69" spans="1:2" x14ac:dyDescent="0.2">
      <c r="A69" s="308" t="s">
        <v>290</v>
      </c>
      <c r="B69" s="309">
        <v>25</v>
      </c>
    </row>
    <row r="70" spans="1:2" ht="25.5" x14ac:dyDescent="0.2">
      <c r="A70" s="308" t="s">
        <v>291</v>
      </c>
      <c r="B70" s="309">
        <v>100</v>
      </c>
    </row>
    <row r="71" spans="1:2" x14ac:dyDescent="0.2">
      <c r="A71" s="308" t="s">
        <v>292</v>
      </c>
      <c r="B71" s="309">
        <v>38</v>
      </c>
    </row>
    <row r="72" spans="1:2" x14ac:dyDescent="0.2">
      <c r="A72" s="308" t="s">
        <v>293</v>
      </c>
      <c r="B72" s="309">
        <v>32.316951000000003</v>
      </c>
    </row>
    <row r="73" spans="1:2" x14ac:dyDescent="0.2">
      <c r="A73" s="308" t="s">
        <v>206</v>
      </c>
      <c r="B73" s="309">
        <v>155.53115400000002</v>
      </c>
    </row>
    <row r="74" spans="1:2" x14ac:dyDescent="0.2">
      <c r="A74" s="306" t="s">
        <v>123</v>
      </c>
      <c r="B74" s="307">
        <v>1224.579898</v>
      </c>
    </row>
    <row r="75" spans="1:2" x14ac:dyDescent="0.2">
      <c r="A75" s="308" t="s">
        <v>124</v>
      </c>
      <c r="B75" s="309">
        <v>789.57989800000007</v>
      </c>
    </row>
    <row r="76" spans="1:2" x14ac:dyDescent="0.2">
      <c r="A76" s="308" t="s">
        <v>287</v>
      </c>
      <c r="B76" s="309">
        <v>435</v>
      </c>
    </row>
    <row r="77" spans="1:2" x14ac:dyDescent="0.2">
      <c r="A77" s="306" t="s">
        <v>55</v>
      </c>
      <c r="B77" s="307">
        <v>5631.7</v>
      </c>
    </row>
    <row r="78" spans="1:2" ht="25.5" x14ac:dyDescent="0.2">
      <c r="A78" s="308" t="s">
        <v>294</v>
      </c>
      <c r="B78" s="309">
        <v>16</v>
      </c>
    </row>
    <row r="79" spans="1:2" x14ac:dyDescent="0.2">
      <c r="A79" s="308" t="s">
        <v>212</v>
      </c>
      <c r="B79" s="309">
        <v>15.7</v>
      </c>
    </row>
    <row r="80" spans="1:2" x14ac:dyDescent="0.2">
      <c r="A80" s="308" t="s">
        <v>57</v>
      </c>
      <c r="B80" s="309">
        <v>34.5</v>
      </c>
    </row>
    <row r="81" spans="1:2" x14ac:dyDescent="0.2">
      <c r="A81" s="308" t="s">
        <v>58</v>
      </c>
      <c r="B81" s="309">
        <v>5565.5</v>
      </c>
    </row>
    <row r="82" spans="1:2" x14ac:dyDescent="0.2">
      <c r="A82" s="306" t="s">
        <v>179</v>
      </c>
      <c r="B82" s="307">
        <v>225</v>
      </c>
    </row>
    <row r="83" spans="1:2" x14ac:dyDescent="0.2">
      <c r="A83" s="308" t="s">
        <v>214</v>
      </c>
      <c r="B83" s="309">
        <v>225</v>
      </c>
    </row>
    <row r="84" spans="1:2" x14ac:dyDescent="0.2">
      <c r="A84" s="306" t="s">
        <v>61</v>
      </c>
      <c r="B84" s="307">
        <v>2314.3995060000002</v>
      </c>
    </row>
    <row r="85" spans="1:2" ht="25.5" x14ac:dyDescent="0.2">
      <c r="A85" s="308" t="s">
        <v>62</v>
      </c>
      <c r="B85" s="309">
        <v>2125.0938999999998</v>
      </c>
    </row>
    <row r="86" spans="1:2" x14ac:dyDescent="0.2">
      <c r="A86" s="308" t="s">
        <v>127</v>
      </c>
      <c r="B86" s="309">
        <v>-200</v>
      </c>
    </row>
    <row r="87" spans="1:2" x14ac:dyDescent="0.2">
      <c r="A87" s="308" t="s">
        <v>215</v>
      </c>
      <c r="B87" s="309">
        <v>200</v>
      </c>
    </row>
    <row r="88" spans="1:2" ht="25.5" x14ac:dyDescent="0.2">
      <c r="A88" s="308" t="s">
        <v>63</v>
      </c>
      <c r="B88" s="309">
        <v>186.30560600000001</v>
      </c>
    </row>
    <row r="89" spans="1:2" ht="25.5" x14ac:dyDescent="0.2">
      <c r="A89" s="308" t="s">
        <v>295</v>
      </c>
      <c r="B89" s="309">
        <v>3</v>
      </c>
    </row>
    <row r="90" spans="1:2" x14ac:dyDescent="0.2">
      <c r="A90" s="306" t="s">
        <v>182</v>
      </c>
      <c r="B90" s="307">
        <v>1547.2360900000001</v>
      </c>
    </row>
    <row r="91" spans="1:2" ht="25.5" x14ac:dyDescent="0.2">
      <c r="A91" s="308" t="s">
        <v>183</v>
      </c>
      <c r="B91" s="309">
        <v>1547.2360900000001</v>
      </c>
    </row>
    <row r="92" spans="1:2" x14ac:dyDescent="0.2">
      <c r="A92" s="306" t="s">
        <v>128</v>
      </c>
      <c r="B92" s="307">
        <v>166.188692</v>
      </c>
    </row>
    <row r="93" spans="1:2" x14ac:dyDescent="0.2">
      <c r="A93" s="308" t="s">
        <v>184</v>
      </c>
      <c r="B93" s="309">
        <v>166.188692</v>
      </c>
    </row>
    <row r="94" spans="1:2" x14ac:dyDescent="0.2">
      <c r="A94" s="306" t="s">
        <v>130</v>
      </c>
      <c r="B94" s="307">
        <v>8674.6797119999992</v>
      </c>
    </row>
    <row r="95" spans="1:2" x14ac:dyDescent="0.2">
      <c r="A95" s="308" t="s">
        <v>186</v>
      </c>
      <c r="B95" s="309">
        <v>509.72900199999998</v>
      </c>
    </row>
    <row r="96" spans="1:2" x14ac:dyDescent="0.2">
      <c r="A96" s="308" t="s">
        <v>131</v>
      </c>
      <c r="B96" s="309">
        <v>530.91118600000004</v>
      </c>
    </row>
    <row r="97" spans="1:2" x14ac:dyDescent="0.2">
      <c r="A97" s="308" t="s">
        <v>132</v>
      </c>
      <c r="B97" s="309">
        <v>3175.9887719999997</v>
      </c>
    </row>
    <row r="98" spans="1:2" x14ac:dyDescent="0.2">
      <c r="A98" s="308" t="s">
        <v>167</v>
      </c>
      <c r="B98" s="309">
        <v>1615.1227699999999</v>
      </c>
    </row>
    <row r="99" spans="1:2" x14ac:dyDescent="0.2">
      <c r="A99" s="308" t="s">
        <v>207</v>
      </c>
      <c r="B99" s="309">
        <v>218</v>
      </c>
    </row>
    <row r="100" spans="1:2" ht="25.5" x14ac:dyDescent="0.2">
      <c r="A100" s="308" t="s">
        <v>296</v>
      </c>
      <c r="B100" s="309">
        <v>2624.9279819999997</v>
      </c>
    </row>
    <row r="101" spans="1:2" x14ac:dyDescent="0.2">
      <c r="A101" s="306" t="s">
        <v>64</v>
      </c>
      <c r="B101" s="307">
        <v>4225.1131730000006</v>
      </c>
    </row>
    <row r="102" spans="1:2" x14ac:dyDescent="0.2">
      <c r="A102" s="308" t="s">
        <v>65</v>
      </c>
      <c r="B102" s="309">
        <v>1.9815699999999998</v>
      </c>
    </row>
    <row r="103" spans="1:2" ht="25.5" x14ac:dyDescent="0.2">
      <c r="A103" s="308" t="s">
        <v>66</v>
      </c>
      <c r="B103" s="309">
        <v>-3.450933</v>
      </c>
    </row>
    <row r="104" spans="1:2" x14ac:dyDescent="0.2">
      <c r="A104" s="308" t="s">
        <v>68</v>
      </c>
      <c r="B104" s="309">
        <v>110.91652999999999</v>
      </c>
    </row>
    <row r="105" spans="1:2" x14ac:dyDescent="0.2">
      <c r="A105" s="308" t="s">
        <v>69</v>
      </c>
      <c r="B105" s="309">
        <v>60.738602</v>
      </c>
    </row>
    <row r="106" spans="1:2" x14ac:dyDescent="0.2">
      <c r="A106" s="308" t="s">
        <v>70</v>
      </c>
      <c r="B106" s="309">
        <v>1.3051550000000001</v>
      </c>
    </row>
    <row r="107" spans="1:2" x14ac:dyDescent="0.2">
      <c r="A107" s="308" t="s">
        <v>71</v>
      </c>
      <c r="B107" s="309">
        <v>6.852862</v>
      </c>
    </row>
    <row r="108" spans="1:2" ht="25.5" x14ac:dyDescent="0.2">
      <c r="A108" s="308" t="s">
        <v>297</v>
      </c>
      <c r="B108" s="309">
        <v>4046.7693870000003</v>
      </c>
    </row>
    <row r="109" spans="1:2" x14ac:dyDescent="0.2">
      <c r="A109" s="306" t="s">
        <v>72</v>
      </c>
      <c r="B109" s="307">
        <v>23.164291000000002</v>
      </c>
    </row>
    <row r="110" spans="1:2" x14ac:dyDescent="0.2">
      <c r="A110" s="308" t="s">
        <v>73</v>
      </c>
      <c r="B110" s="309">
        <v>23.164291000000002</v>
      </c>
    </row>
    <row r="111" spans="1:2" x14ac:dyDescent="0.2">
      <c r="A111" s="306" t="s">
        <v>74</v>
      </c>
      <c r="B111" s="307">
        <v>1125.8603989999999</v>
      </c>
    </row>
    <row r="112" spans="1:2" x14ac:dyDescent="0.2">
      <c r="A112" s="308" t="s">
        <v>75</v>
      </c>
      <c r="B112" s="309">
        <v>1000.0104</v>
      </c>
    </row>
    <row r="113" spans="1:2" ht="25.5" x14ac:dyDescent="0.2">
      <c r="A113" s="308" t="s">
        <v>238</v>
      </c>
      <c r="B113" s="309">
        <v>83.304815000000005</v>
      </c>
    </row>
    <row r="114" spans="1:2" ht="25.5" x14ac:dyDescent="0.2">
      <c r="A114" s="308" t="s">
        <v>170</v>
      </c>
      <c r="B114" s="309">
        <v>42.545183999999999</v>
      </c>
    </row>
    <row r="115" spans="1:2" x14ac:dyDescent="0.2">
      <c r="A115" s="306" t="s">
        <v>76</v>
      </c>
      <c r="B115" s="307">
        <v>368.12158799999997</v>
      </c>
    </row>
    <row r="116" spans="1:2" ht="25.5" x14ac:dyDescent="0.2">
      <c r="A116" s="308" t="s">
        <v>298</v>
      </c>
      <c r="B116" s="309">
        <v>324.48559999999998</v>
      </c>
    </row>
    <row r="117" spans="1:2" ht="25.5" x14ac:dyDescent="0.2">
      <c r="A117" s="308" t="s">
        <v>78</v>
      </c>
      <c r="B117" s="309">
        <v>43.635987999999998</v>
      </c>
    </row>
    <row r="118" spans="1:2" x14ac:dyDescent="0.2">
      <c r="A118" s="306" t="s">
        <v>79</v>
      </c>
      <c r="B118" s="307">
        <v>-97.425923999999995</v>
      </c>
    </row>
    <row r="119" spans="1:2" x14ac:dyDescent="0.2">
      <c r="A119" s="308" t="s">
        <v>80</v>
      </c>
      <c r="B119" s="309">
        <v>-154</v>
      </c>
    </row>
    <row r="120" spans="1:2" x14ac:dyDescent="0.2">
      <c r="A120" s="308" t="s">
        <v>188</v>
      </c>
      <c r="B120" s="309">
        <v>56.574075999999998</v>
      </c>
    </row>
    <row r="121" spans="1:2" x14ac:dyDescent="0.2">
      <c r="A121" s="306" t="s">
        <v>81</v>
      </c>
      <c r="B121" s="307">
        <v>25298.077535999997</v>
      </c>
    </row>
    <row r="122" spans="1:2" x14ac:dyDescent="0.2">
      <c r="A122" s="308" t="s">
        <v>172</v>
      </c>
      <c r="B122" s="309">
        <v>14818.503913</v>
      </c>
    </row>
    <row r="123" spans="1:2" x14ac:dyDescent="0.2">
      <c r="A123" s="308" t="s">
        <v>82</v>
      </c>
      <c r="B123" s="309">
        <v>10479.573623</v>
      </c>
    </row>
    <row r="124" spans="1:2" x14ac:dyDescent="0.2">
      <c r="A124" s="306" t="s">
        <v>189</v>
      </c>
      <c r="B124" s="307">
        <v>37123.889040000002</v>
      </c>
    </row>
    <row r="125" spans="1:2" x14ac:dyDescent="0.2">
      <c r="A125" s="308" t="s">
        <v>190</v>
      </c>
      <c r="B125" s="309">
        <v>36294.341054999997</v>
      </c>
    </row>
    <row r="126" spans="1:2" x14ac:dyDescent="0.2">
      <c r="A126" s="308" t="s">
        <v>85</v>
      </c>
      <c r="B126" s="309">
        <v>823.05742799999996</v>
      </c>
    </row>
    <row r="127" spans="1:2" ht="25.5" x14ac:dyDescent="0.2">
      <c r="A127" s="308" t="s">
        <v>192</v>
      </c>
      <c r="B127" s="309">
        <v>6.4905569999999999</v>
      </c>
    </row>
    <row r="128" spans="1:2" x14ac:dyDescent="0.2">
      <c r="A128" s="306" t="s">
        <v>86</v>
      </c>
      <c r="B128" s="307">
        <v>29.475000000000001</v>
      </c>
    </row>
    <row r="129" spans="1:2" x14ac:dyDescent="0.2">
      <c r="A129" s="308" t="s">
        <v>89</v>
      </c>
      <c r="B129" s="309">
        <v>29.475000000000001</v>
      </c>
    </row>
    <row r="130" spans="1:2" x14ac:dyDescent="0.2">
      <c r="A130" s="306" t="s">
        <v>91</v>
      </c>
      <c r="B130" s="307">
        <v>1637.2016310000001</v>
      </c>
    </row>
    <row r="131" spans="1:2" x14ac:dyDescent="0.2">
      <c r="A131" s="308" t="s">
        <v>92</v>
      </c>
      <c r="B131" s="309">
        <v>1610.101631</v>
      </c>
    </row>
    <row r="132" spans="1:2" x14ac:dyDescent="0.2">
      <c r="A132" s="308" t="s">
        <v>93</v>
      </c>
      <c r="B132" s="309">
        <v>25</v>
      </c>
    </row>
    <row r="133" spans="1:2" ht="25.5" x14ac:dyDescent="0.2">
      <c r="A133" s="308" t="s">
        <v>193</v>
      </c>
      <c r="B133" s="309">
        <v>2.1</v>
      </c>
    </row>
    <row r="134" spans="1:2" ht="25.5" x14ac:dyDescent="0.2">
      <c r="A134" s="306" t="s">
        <v>173</v>
      </c>
      <c r="B134" s="307">
        <v>259.74320599999999</v>
      </c>
    </row>
    <row r="135" spans="1:2" ht="25.5" x14ac:dyDescent="0.2">
      <c r="A135" s="308" t="s">
        <v>219</v>
      </c>
      <c r="B135" s="309">
        <v>36.402612999999995</v>
      </c>
    </row>
    <row r="136" spans="1:2" ht="25.5" x14ac:dyDescent="0.2">
      <c r="A136" s="308" t="s">
        <v>174</v>
      </c>
      <c r="B136" s="309">
        <v>221.95866800000002</v>
      </c>
    </row>
    <row r="137" spans="1:2" ht="25.5" x14ac:dyDescent="0.2">
      <c r="A137" s="308" t="s">
        <v>220</v>
      </c>
      <c r="B137" s="309">
        <v>1.3819249999999998</v>
      </c>
    </row>
    <row r="138" spans="1:2" x14ac:dyDescent="0.2">
      <c r="A138" s="306" t="s">
        <v>94</v>
      </c>
      <c r="B138" s="307">
        <v>81.859384000000006</v>
      </c>
    </row>
    <row r="139" spans="1:2" x14ac:dyDescent="0.2">
      <c r="A139" s="308" t="s">
        <v>95</v>
      </c>
      <c r="B139" s="309">
        <v>52.061236999999998</v>
      </c>
    </row>
    <row r="140" spans="1:2" x14ac:dyDescent="0.2">
      <c r="A140" s="308" t="s">
        <v>239</v>
      </c>
      <c r="B140" s="309">
        <v>21.298147</v>
      </c>
    </row>
    <row r="141" spans="1:2" x14ac:dyDescent="0.2">
      <c r="A141" s="308" t="s">
        <v>288</v>
      </c>
      <c r="B141" s="309">
        <v>8.5</v>
      </c>
    </row>
    <row r="142" spans="1:2" x14ac:dyDescent="0.2">
      <c r="A142" s="306" t="s">
        <v>97</v>
      </c>
      <c r="B142" s="307">
        <v>51190.250001</v>
      </c>
    </row>
    <row r="143" spans="1:2" ht="25.5" x14ac:dyDescent="0.2">
      <c r="A143" s="308" t="s">
        <v>240</v>
      </c>
      <c r="B143" s="309">
        <v>-0.14999899999999999</v>
      </c>
    </row>
    <row r="144" spans="1:2" ht="25.5" x14ac:dyDescent="0.2">
      <c r="A144" s="308" t="s">
        <v>98</v>
      </c>
      <c r="B144" s="309">
        <v>51190.400000000001</v>
      </c>
    </row>
    <row r="145" spans="1:2" x14ac:dyDescent="0.2">
      <c r="A145" s="306" t="s">
        <v>99</v>
      </c>
      <c r="B145" s="307">
        <v>2585.5783810000003</v>
      </c>
    </row>
    <row r="146" spans="1:2" x14ac:dyDescent="0.2">
      <c r="A146" s="308" t="s">
        <v>100</v>
      </c>
      <c r="B146" s="309">
        <v>2387.1586590000002</v>
      </c>
    </row>
    <row r="147" spans="1:2" ht="38.25" x14ac:dyDescent="0.2">
      <c r="A147" s="308" t="s">
        <v>299</v>
      </c>
      <c r="B147" s="309">
        <v>45.802959000000001</v>
      </c>
    </row>
    <row r="148" spans="1:2" ht="25.5" x14ac:dyDescent="0.2">
      <c r="A148" s="308" t="s">
        <v>195</v>
      </c>
      <c r="B148" s="309">
        <v>33.363694000000002</v>
      </c>
    </row>
    <row r="149" spans="1:2" ht="25.5" x14ac:dyDescent="0.2">
      <c r="A149" s="308" t="s">
        <v>196</v>
      </c>
      <c r="B149" s="309">
        <v>11.675000000000001</v>
      </c>
    </row>
    <row r="150" spans="1:2" ht="25.5" x14ac:dyDescent="0.2">
      <c r="A150" s="308" t="s">
        <v>198</v>
      </c>
      <c r="B150" s="309">
        <v>59.668236999999998</v>
      </c>
    </row>
    <row r="151" spans="1:2" ht="25.5" x14ac:dyDescent="0.2">
      <c r="A151" s="308" t="s">
        <v>300</v>
      </c>
      <c r="B151" s="309">
        <v>47.909832000000002</v>
      </c>
    </row>
    <row r="152" spans="1:2" x14ac:dyDescent="0.2">
      <c r="A152" s="306" t="s">
        <v>101</v>
      </c>
      <c r="B152" s="307">
        <v>100</v>
      </c>
    </row>
    <row r="153" spans="1:2" ht="25.5" x14ac:dyDescent="0.2">
      <c r="A153" s="308" t="s">
        <v>175</v>
      </c>
      <c r="B153" s="309">
        <v>100</v>
      </c>
    </row>
    <row r="154" spans="1:2" x14ac:dyDescent="0.2">
      <c r="A154" s="306" t="s">
        <v>102</v>
      </c>
      <c r="B154" s="307">
        <v>7499.1264819999997</v>
      </c>
    </row>
    <row r="155" spans="1:2" x14ac:dyDescent="0.2">
      <c r="A155" s="308" t="s">
        <v>103</v>
      </c>
      <c r="B155" s="309">
        <v>7488.7974999999997</v>
      </c>
    </row>
    <row r="156" spans="1:2" ht="25.5" x14ac:dyDescent="0.2">
      <c r="A156" s="308" t="s">
        <v>199</v>
      </c>
      <c r="B156" s="309">
        <v>10.328982</v>
      </c>
    </row>
    <row r="157" spans="1:2" x14ac:dyDescent="0.2">
      <c r="A157" s="306" t="s">
        <v>104</v>
      </c>
      <c r="B157" s="307">
        <v>201068.1</v>
      </c>
    </row>
    <row r="158" spans="1:2" x14ac:dyDescent="0.2">
      <c r="A158" s="308" t="s">
        <v>105</v>
      </c>
      <c r="B158" s="309">
        <v>201068.1</v>
      </c>
    </row>
    <row r="159" spans="1:2" x14ac:dyDescent="0.2">
      <c r="A159" s="306" t="s">
        <v>106</v>
      </c>
      <c r="B159" s="307">
        <v>65540.036016999991</v>
      </c>
    </row>
    <row r="160" spans="1:2" x14ac:dyDescent="0.2">
      <c r="A160" s="308" t="s">
        <v>107</v>
      </c>
      <c r="B160" s="309">
        <v>65540.036016999991</v>
      </c>
    </row>
    <row r="161" spans="1:2" x14ac:dyDescent="0.2">
      <c r="A161" s="172" t="s">
        <v>42</v>
      </c>
      <c r="B161" s="310">
        <f>+SUM(B66:B160)/2</f>
        <v>418604.80220799998</v>
      </c>
    </row>
    <row r="164" spans="1:2" x14ac:dyDescent="0.2">
      <c r="A164" s="11" t="s">
        <v>115</v>
      </c>
      <c r="B164" s="13"/>
    </row>
    <row r="165" spans="1:2" x14ac:dyDescent="0.2">
      <c r="A165" s="11" t="s">
        <v>48</v>
      </c>
      <c r="B165" s="13"/>
    </row>
    <row r="166" spans="1:2" x14ac:dyDescent="0.2">
      <c r="A166" s="13"/>
      <c r="B166" s="13"/>
    </row>
    <row r="167" spans="1:2" x14ac:dyDescent="0.2">
      <c r="A167" s="180" t="s">
        <v>36</v>
      </c>
      <c r="B167" s="175" t="s">
        <v>49</v>
      </c>
    </row>
    <row r="168" spans="1:2" x14ac:dyDescent="0.2">
      <c r="A168" s="46" t="s">
        <v>37</v>
      </c>
      <c r="B168" s="47">
        <v>10126.428384000001</v>
      </c>
    </row>
    <row r="169" spans="1:2" x14ac:dyDescent="0.2">
      <c r="A169" s="46" t="s">
        <v>38</v>
      </c>
      <c r="B169" s="47">
        <v>7049.7387410000001</v>
      </c>
    </row>
    <row r="170" spans="1:2" x14ac:dyDescent="0.2">
      <c r="A170" s="46" t="s">
        <v>39</v>
      </c>
      <c r="B170" s="47">
        <v>82879.894463999997</v>
      </c>
    </row>
    <row r="171" spans="1:2" x14ac:dyDescent="0.2">
      <c r="A171" s="46" t="s">
        <v>40</v>
      </c>
      <c r="B171" s="47">
        <v>117166.212652</v>
      </c>
    </row>
    <row r="172" spans="1:2" x14ac:dyDescent="0.2">
      <c r="A172" s="46" t="s">
        <v>41</v>
      </c>
      <c r="B172" s="47">
        <v>201382.527967</v>
      </c>
    </row>
    <row r="173" spans="1:2" x14ac:dyDescent="0.2">
      <c r="A173" s="172" t="s">
        <v>42</v>
      </c>
      <c r="B173" s="174">
        <f>+SUM(B168:B172)</f>
        <v>418604.80220799998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"/>
  <sheetViews>
    <sheetView workbookViewId="0">
      <selection activeCell="K35" sqref="K35"/>
    </sheetView>
  </sheetViews>
  <sheetFormatPr baseColWidth="10" defaultColWidth="11.42578125" defaultRowHeight="12.75" x14ac:dyDescent="0.2"/>
  <cols>
    <col min="1" max="1" width="29.5703125" style="13" customWidth="1"/>
    <col min="2" max="2" width="12.140625" style="13" customWidth="1"/>
    <col min="3" max="15" width="10.7109375" style="13" customWidth="1"/>
    <col min="16" max="16" width="12.5703125" style="13" customWidth="1"/>
    <col min="17" max="19" width="13.85546875" style="13" customWidth="1"/>
    <col min="20" max="16384" width="11.42578125" style="13"/>
  </cols>
  <sheetData>
    <row r="1" spans="1:23" x14ac:dyDescent="0.2">
      <c r="A1" s="11" t="s">
        <v>224</v>
      </c>
    </row>
    <row r="2" spans="1:23" x14ac:dyDescent="0.2">
      <c r="A2" s="11" t="s">
        <v>117</v>
      </c>
    </row>
    <row r="5" spans="1:23" x14ac:dyDescent="0.2">
      <c r="A5" s="11" t="s">
        <v>0</v>
      </c>
    </row>
    <row r="6" spans="1:23" ht="25.5" x14ac:dyDescent="0.2">
      <c r="A6" s="170" t="s">
        <v>225</v>
      </c>
      <c r="B6" s="170" t="s">
        <v>229</v>
      </c>
      <c r="C6" s="170" t="s">
        <v>34</v>
      </c>
      <c r="D6" s="170" t="s">
        <v>28</v>
      </c>
      <c r="E6" s="170" t="s">
        <v>122</v>
      </c>
      <c r="F6" s="170" t="s">
        <v>204</v>
      </c>
      <c r="G6" s="170" t="s">
        <v>226</v>
      </c>
      <c r="H6" s="170" t="s">
        <v>177</v>
      </c>
      <c r="I6" s="170" t="s">
        <v>200</v>
      </c>
      <c r="J6" s="170" t="s">
        <v>203</v>
      </c>
      <c r="K6" s="170" t="s">
        <v>209</v>
      </c>
      <c r="L6" s="170" t="s">
        <v>232</v>
      </c>
      <c r="M6" s="170" t="s">
        <v>233</v>
      </c>
      <c r="N6" s="170" t="s">
        <v>301</v>
      </c>
      <c r="O6" s="170" t="s">
        <v>302</v>
      </c>
      <c r="P6" s="170" t="s">
        <v>231</v>
      </c>
      <c r="Q6" s="171" t="s">
        <v>230</v>
      </c>
      <c r="R6" s="171" t="s">
        <v>227</v>
      </c>
      <c r="S6" s="171" t="s">
        <v>228</v>
      </c>
    </row>
    <row r="7" spans="1:23" x14ac:dyDescent="0.2">
      <c r="A7" s="46" t="s">
        <v>43</v>
      </c>
      <c r="B7" s="47">
        <v>2693443.3</v>
      </c>
      <c r="C7" s="47">
        <v>957.6</v>
      </c>
      <c r="D7" s="47">
        <v>210.5</v>
      </c>
      <c r="E7" s="47">
        <f>+'DA 999'!B21</f>
        <v>228.66007999999999</v>
      </c>
      <c r="F7" s="47">
        <v>324</v>
      </c>
      <c r="G7" s="47">
        <f>+'DNU 545'!B16</f>
        <v>82050</v>
      </c>
      <c r="H7" s="47">
        <f>+'DA 1228'!B19</f>
        <v>2768.673209</v>
      </c>
      <c r="I7" s="47">
        <f>+'DA 1468'!B22</f>
        <v>9856.2897680000005</v>
      </c>
      <c r="J7" s="47">
        <f>+'DA 1605'!B21</f>
        <v>37497.147600999997</v>
      </c>
      <c r="K7" s="47">
        <v>413.05417599999987</v>
      </c>
      <c r="L7" s="47">
        <f>+'[1]DA 1701'!B21</f>
        <v>15659.822113</v>
      </c>
      <c r="M7" s="47">
        <v>0</v>
      </c>
      <c r="N7" s="47">
        <f>+'[1]DA 1819'!B20</f>
        <v>9763.9390519999997</v>
      </c>
      <c r="O7" s="47">
        <f>+'[1]DNU 1053'!B22</f>
        <v>405390.56313600001</v>
      </c>
      <c r="P7" s="47">
        <f>+R7-SUM(C7:O7)</f>
        <v>-2307.7491350000491</v>
      </c>
      <c r="Q7" s="47">
        <v>3256255.8</v>
      </c>
      <c r="R7" s="47">
        <f>+Q7-B7</f>
        <v>562812.5</v>
      </c>
      <c r="S7" s="47">
        <f>+R7-G7-O7</f>
        <v>75371.936863999988</v>
      </c>
      <c r="T7" s="153"/>
      <c r="U7" s="153"/>
      <c r="V7" s="153"/>
      <c r="W7" s="153"/>
    </row>
    <row r="8" spans="1:23" x14ac:dyDescent="0.2">
      <c r="A8" s="46" t="s">
        <v>44</v>
      </c>
      <c r="B8" s="47">
        <v>185353</v>
      </c>
      <c r="C8" s="47">
        <v>-434.5</v>
      </c>
      <c r="D8" s="47">
        <v>-205.8</v>
      </c>
      <c r="E8" s="47">
        <f>+'DA 999'!B30</f>
        <v>567.97494300000005</v>
      </c>
      <c r="F8" s="47">
        <v>-324</v>
      </c>
      <c r="G8" s="47">
        <v>0</v>
      </c>
      <c r="H8" s="47">
        <f>+'DA 1228'!B31</f>
        <v>-2204.072001</v>
      </c>
      <c r="I8" s="47">
        <f>+'DA 1468'!B41</f>
        <v>-173.35550499999999</v>
      </c>
      <c r="J8" s="47">
        <f>+'DA 1605'!B31</f>
        <v>3050.590318</v>
      </c>
      <c r="K8" s="47">
        <v>161.89599999999999</v>
      </c>
      <c r="L8" s="47">
        <f>+'[1]DA 1701'!B39</f>
        <v>2395.5548469999999</v>
      </c>
      <c r="M8" s="47">
        <v>0</v>
      </c>
      <c r="N8" s="47">
        <f>+'[1]DA 1819'!B29</f>
        <v>-6436.9623570000003</v>
      </c>
      <c r="O8" s="47">
        <f>+'[1]DNU 1053'!B41</f>
        <v>13214.239072</v>
      </c>
      <c r="P8" s="47">
        <f>+R8-SUM(C8:O8)</f>
        <v>2307.7346829999879</v>
      </c>
      <c r="Q8" s="47">
        <v>197272.3</v>
      </c>
      <c r="R8" s="47">
        <f>+Q8-B8</f>
        <v>11919.299999999988</v>
      </c>
      <c r="S8" s="47">
        <f>+R8-G8-O8</f>
        <v>-1294.9390720000119</v>
      </c>
      <c r="T8" s="153"/>
      <c r="U8" s="153"/>
      <c r="V8" s="153"/>
    </row>
    <row r="9" spans="1:23" x14ac:dyDescent="0.2">
      <c r="A9" s="172" t="s">
        <v>42</v>
      </c>
      <c r="B9" s="174">
        <f t="shared" ref="B9:G9" si="0">+B7+B8</f>
        <v>2878796.3</v>
      </c>
      <c r="C9" s="174">
        <f t="shared" si="0"/>
        <v>523.1</v>
      </c>
      <c r="D9" s="174">
        <f t="shared" si="0"/>
        <v>4.6999999999999886</v>
      </c>
      <c r="E9" s="174">
        <f t="shared" si="0"/>
        <v>796.63502300000005</v>
      </c>
      <c r="F9" s="174">
        <f>+F7+F8</f>
        <v>0</v>
      </c>
      <c r="G9" s="174">
        <f t="shared" si="0"/>
        <v>82050</v>
      </c>
      <c r="H9" s="174">
        <f t="shared" ref="H9:K9" si="1">+H7+H8</f>
        <v>564.60120800000004</v>
      </c>
      <c r="I9" s="174">
        <f t="shared" si="1"/>
        <v>9682.934263000001</v>
      </c>
      <c r="J9" s="174">
        <f t="shared" si="1"/>
        <v>40547.737918999999</v>
      </c>
      <c r="K9" s="174">
        <f t="shared" si="1"/>
        <v>574.95017599999983</v>
      </c>
      <c r="L9" s="174">
        <f t="shared" ref="L9:S9" si="2">+L7+L8</f>
        <v>18055.376960000001</v>
      </c>
      <c r="M9" s="174">
        <f t="shared" si="2"/>
        <v>0</v>
      </c>
      <c r="N9" s="174">
        <f t="shared" si="2"/>
        <v>3326.9766949999994</v>
      </c>
      <c r="O9" s="174">
        <f t="shared" si="2"/>
        <v>418604.80220800004</v>
      </c>
      <c r="P9" s="174">
        <f t="shared" si="2"/>
        <v>-1.4452000061282888E-2</v>
      </c>
      <c r="Q9" s="174">
        <f t="shared" si="2"/>
        <v>3453528.0999999996</v>
      </c>
      <c r="R9" s="174">
        <f t="shared" si="2"/>
        <v>574731.80000000005</v>
      </c>
      <c r="S9" s="174">
        <f t="shared" si="2"/>
        <v>74076.99779199998</v>
      </c>
    </row>
    <row r="10" spans="1:23" x14ac:dyDescent="0.2">
      <c r="Q10" s="156"/>
    </row>
    <row r="11" spans="1:23" x14ac:dyDescent="0.2">
      <c r="Q11" s="156"/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"/>
  <sheetViews>
    <sheetView topLeftCell="B1" workbookViewId="0">
      <selection activeCell="R9" sqref="R9"/>
    </sheetView>
  </sheetViews>
  <sheetFormatPr baseColWidth="10" defaultColWidth="11.42578125" defaultRowHeight="12.75" x14ac:dyDescent="0.2"/>
  <cols>
    <col min="1" max="1" width="30.5703125" style="13" bestFit="1" customWidth="1"/>
    <col min="2" max="2" width="12.140625" style="13" customWidth="1"/>
    <col min="3" max="13" width="9.7109375" style="13" customWidth="1"/>
    <col min="14" max="14" width="10.5703125" style="13" customWidth="1"/>
    <col min="15" max="15" width="11.5703125" style="13" customWidth="1"/>
    <col min="16" max="16" width="13.5703125" style="13" customWidth="1"/>
    <col min="17" max="17" width="12.42578125" style="13" customWidth="1"/>
    <col min="18" max="18" width="12.5703125" style="13" customWidth="1"/>
    <col min="19" max="16384" width="11.42578125" style="13"/>
  </cols>
  <sheetData>
    <row r="1" spans="1:18" x14ac:dyDescent="0.2">
      <c r="A1" s="11" t="s">
        <v>224</v>
      </c>
    </row>
    <row r="2" spans="1:18" x14ac:dyDescent="0.2">
      <c r="A2" s="11" t="s">
        <v>116</v>
      </c>
    </row>
    <row r="5" spans="1:18" x14ac:dyDescent="0.2">
      <c r="A5" s="11" t="s">
        <v>0</v>
      </c>
    </row>
    <row r="6" spans="1:18" ht="25.5" x14ac:dyDescent="0.2">
      <c r="A6" s="176" t="s">
        <v>36</v>
      </c>
      <c r="B6" s="176" t="s">
        <v>229</v>
      </c>
      <c r="C6" s="176" t="s">
        <v>34</v>
      </c>
      <c r="D6" s="176" t="s">
        <v>28</v>
      </c>
      <c r="E6" s="176" t="s">
        <v>122</v>
      </c>
      <c r="F6" s="176" t="s">
        <v>204</v>
      </c>
      <c r="G6" s="176" t="s">
        <v>226</v>
      </c>
      <c r="H6" s="176" t="s">
        <v>177</v>
      </c>
      <c r="I6" s="176" t="s">
        <v>200</v>
      </c>
      <c r="J6" s="176" t="s">
        <v>203</v>
      </c>
      <c r="K6" s="176" t="s">
        <v>209</v>
      </c>
      <c r="L6" s="176" t="s">
        <v>232</v>
      </c>
      <c r="M6" s="176" t="s">
        <v>233</v>
      </c>
      <c r="N6" s="176" t="s">
        <v>301</v>
      </c>
      <c r="O6" s="176" t="s">
        <v>302</v>
      </c>
      <c r="P6" s="177" t="s">
        <v>230</v>
      </c>
      <c r="Q6" s="177" t="s">
        <v>227</v>
      </c>
      <c r="R6" s="177" t="s">
        <v>228</v>
      </c>
    </row>
    <row r="7" spans="1:18" x14ac:dyDescent="0.2">
      <c r="A7" s="46" t="s">
        <v>37</v>
      </c>
      <c r="B7" s="47">
        <v>119721.3</v>
      </c>
      <c r="C7" s="47">
        <v>-9.5</v>
      </c>
      <c r="D7" s="47">
        <v>-0.76</v>
      </c>
      <c r="E7" s="47">
        <v>64</v>
      </c>
      <c r="F7" s="47">
        <v>0</v>
      </c>
      <c r="G7" s="47">
        <v>22050</v>
      </c>
      <c r="H7" s="47">
        <v>608.20000000000005</v>
      </c>
      <c r="I7" s="47">
        <f>+'DA 1468'!B132</f>
        <v>2773.4101810000002</v>
      </c>
      <c r="J7" s="47">
        <f>+'DA 1605'!B142</f>
        <v>5461.6039689999998</v>
      </c>
      <c r="K7" s="47">
        <v>-401.2</v>
      </c>
      <c r="L7" s="47">
        <v>5414.5962229999996</v>
      </c>
      <c r="M7" s="47">
        <v>0</v>
      </c>
      <c r="N7" s="47">
        <f>+'[1]DA 1819'!B94</f>
        <v>-58.388050999999997</v>
      </c>
      <c r="O7" s="47">
        <f>+'[1]DNU 1053'!B168</f>
        <v>10126.428384000001</v>
      </c>
      <c r="P7" s="157">
        <v>165750.5</v>
      </c>
      <c r="Q7" s="157">
        <f>+P7-B7</f>
        <v>46029.2</v>
      </c>
      <c r="R7" s="157">
        <f>+Q7-G7-O7</f>
        <v>13852.771615999996</v>
      </c>
    </row>
    <row r="8" spans="1:18" x14ac:dyDescent="0.2">
      <c r="A8" s="46" t="s">
        <v>38</v>
      </c>
      <c r="B8" s="47">
        <v>146773.29999999999</v>
      </c>
      <c r="C8" s="47">
        <v>77.599999999999994</v>
      </c>
      <c r="D8" s="47">
        <v>0</v>
      </c>
      <c r="E8" s="47">
        <v>23</v>
      </c>
      <c r="F8" s="47">
        <v>0</v>
      </c>
      <c r="G8" s="47">
        <v>0</v>
      </c>
      <c r="H8" s="47">
        <v>-352.3</v>
      </c>
      <c r="I8" s="47">
        <f>+'DA 1468'!B133</f>
        <v>789.06828499999995</v>
      </c>
      <c r="J8" s="47">
        <f>+'DA 1605'!B143</f>
        <v>179.43860100000001</v>
      </c>
      <c r="K8" s="47">
        <v>947.04028900000003</v>
      </c>
      <c r="L8" s="47">
        <v>825.415708</v>
      </c>
      <c r="M8" s="47">
        <v>0</v>
      </c>
      <c r="N8" s="47">
        <f>+'[1]DA 1819'!B95</f>
        <v>914.49705100000006</v>
      </c>
      <c r="O8" s="47">
        <f>+'[1]DNU 1053'!B169</f>
        <v>7049.7387410000001</v>
      </c>
      <c r="P8" s="157">
        <v>157226.79999999999</v>
      </c>
      <c r="Q8" s="157">
        <f>+P8-B8</f>
        <v>10453.5</v>
      </c>
      <c r="R8" s="157">
        <f>+Q8-G8-O8</f>
        <v>3403.7612589999999</v>
      </c>
    </row>
    <row r="9" spans="1:18" x14ac:dyDescent="0.2">
      <c r="A9" s="46" t="s">
        <v>39</v>
      </c>
      <c r="B9" s="47">
        <v>1900466.5</v>
      </c>
      <c r="C9" s="47">
        <v>850.7</v>
      </c>
      <c r="D9" s="47">
        <v>-3.29</v>
      </c>
      <c r="E9" s="47">
        <v>609.6</v>
      </c>
      <c r="F9" s="47">
        <v>0</v>
      </c>
      <c r="G9" s="47">
        <v>60000</v>
      </c>
      <c r="H9" s="47">
        <v>270.5</v>
      </c>
      <c r="I9" s="47">
        <f>+'DA 1468'!B134</f>
        <v>674.54077299999994</v>
      </c>
      <c r="J9" s="47">
        <f>+'DA 1605'!B144</f>
        <v>3455.4693430000002</v>
      </c>
      <c r="K9" s="47">
        <v>53.213887</v>
      </c>
      <c r="L9" s="47">
        <v>812.64182300000004</v>
      </c>
      <c r="M9" s="47">
        <v>0</v>
      </c>
      <c r="N9" s="47">
        <f>+'[1]DA 1819'!B96</f>
        <v>553.27627600000005</v>
      </c>
      <c r="O9" s="47">
        <f>+'[1]DNU 1053'!B170</f>
        <v>82879.894463999997</v>
      </c>
      <c r="P9" s="157">
        <v>2050622.4</v>
      </c>
      <c r="Q9" s="157">
        <f>+P9-B9</f>
        <v>150155.89999999991</v>
      </c>
      <c r="R9" s="157">
        <f>+Q9-G9-O9</f>
        <v>7276.0055359999096</v>
      </c>
    </row>
    <row r="10" spans="1:18" x14ac:dyDescent="0.2">
      <c r="A10" s="46" t="s">
        <v>40</v>
      </c>
      <c r="B10" s="47">
        <v>305335.90000000002</v>
      </c>
      <c r="C10" s="47">
        <v>-776.7</v>
      </c>
      <c r="D10" s="47">
        <v>8.7200000000000006</v>
      </c>
      <c r="E10" s="47">
        <v>100</v>
      </c>
      <c r="F10" s="47">
        <v>0</v>
      </c>
      <c r="G10" s="47">
        <v>0</v>
      </c>
      <c r="H10" s="47">
        <v>38.200000000000003</v>
      </c>
      <c r="I10" s="47">
        <f>+'DA 1468'!B135</f>
        <v>2353.2150240000001</v>
      </c>
      <c r="J10" s="47">
        <f>+'DA 1605'!B145</f>
        <v>31451.226006000001</v>
      </c>
      <c r="K10" s="47">
        <v>-24.103999999999999</v>
      </c>
      <c r="L10" s="47">
        <v>11000.673205999999</v>
      </c>
      <c r="M10" s="47">
        <v>0</v>
      </c>
      <c r="N10" s="47">
        <f>+'[1]DA 1819'!B97</f>
        <v>1917.5914190000001</v>
      </c>
      <c r="O10" s="47">
        <f>+'[1]DNU 1053'!B171</f>
        <v>117166.212652</v>
      </c>
      <c r="P10" s="157">
        <v>468570.9</v>
      </c>
      <c r="Q10" s="157">
        <f>+P10-B10</f>
        <v>163235</v>
      </c>
      <c r="R10" s="157">
        <f>+Q10-G10-O10</f>
        <v>46068.787347999998</v>
      </c>
    </row>
    <row r="11" spans="1:18" x14ac:dyDescent="0.2">
      <c r="A11" s="46" t="s">
        <v>41</v>
      </c>
      <c r="B11" s="70">
        <v>406499.2</v>
      </c>
      <c r="C11" s="70">
        <v>381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47">
        <f>+'DA 1468'!B136</f>
        <v>3092.7</v>
      </c>
      <c r="J11" s="47">
        <f>+'DA 1605'!B146</f>
        <v>0</v>
      </c>
      <c r="K11" s="70">
        <v>0</v>
      </c>
      <c r="L11" s="70">
        <v>2.0499999999999998</v>
      </c>
      <c r="M11" s="70">
        <v>0</v>
      </c>
      <c r="N11" s="47">
        <f>+'[1]DA 1819'!B98</f>
        <v>0</v>
      </c>
      <c r="O11" s="47">
        <f>+'[1]DNU 1053'!B172</f>
        <v>201382.527967</v>
      </c>
      <c r="P11" s="158">
        <v>611357.5</v>
      </c>
      <c r="Q11" s="157">
        <f>+P11-B11</f>
        <v>204858.3</v>
      </c>
      <c r="R11" s="157">
        <f>+Q11-G11-O11</f>
        <v>3475.7720329999865</v>
      </c>
    </row>
    <row r="12" spans="1:18" x14ac:dyDescent="0.2">
      <c r="A12" s="172" t="s">
        <v>42</v>
      </c>
      <c r="B12" s="174">
        <v>2878796.3</v>
      </c>
      <c r="C12" s="174">
        <f t="shared" ref="C12:M12" si="0">+SUM(C7:C11)</f>
        <v>523.1</v>
      </c>
      <c r="D12" s="174">
        <f t="shared" si="0"/>
        <v>4.6700000000000008</v>
      </c>
      <c r="E12" s="174">
        <f t="shared" si="0"/>
        <v>796.6</v>
      </c>
      <c r="F12" s="174">
        <f>+SUM(F7:F11)</f>
        <v>0</v>
      </c>
      <c r="G12" s="174">
        <f t="shared" si="0"/>
        <v>82050</v>
      </c>
      <c r="H12" s="174">
        <f t="shared" si="0"/>
        <v>564.60000000000014</v>
      </c>
      <c r="I12" s="174">
        <f t="shared" si="0"/>
        <v>9682.9342629999992</v>
      </c>
      <c r="J12" s="174">
        <f t="shared" si="0"/>
        <v>40547.737918999999</v>
      </c>
      <c r="K12" s="174">
        <f t="shared" si="0"/>
        <v>574.95017599999994</v>
      </c>
      <c r="L12" s="174">
        <f t="shared" si="0"/>
        <v>18055.376959999998</v>
      </c>
      <c r="M12" s="174">
        <f t="shared" si="0"/>
        <v>0</v>
      </c>
      <c r="N12" s="174">
        <f>+SUM(N7:N11)</f>
        <v>3326.9766950000003</v>
      </c>
      <c r="O12" s="174">
        <f>+SUM(O7:O11)</f>
        <v>418604.80220799998</v>
      </c>
      <c r="P12" s="174">
        <f>+SUM(P7:P11)</f>
        <v>3453528.0999999996</v>
      </c>
      <c r="Q12" s="174">
        <f>+SUM(Q7:Q11)</f>
        <v>574731.89999999991</v>
      </c>
      <c r="R12" s="174">
        <f>+SUM(R7:R11)</f>
        <v>74077.097791999899</v>
      </c>
    </row>
    <row r="13" spans="1:18" x14ac:dyDescent="0.2">
      <c r="B13" s="156"/>
      <c r="O13" s="156"/>
      <c r="P13" s="153"/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5"/>
  <sheetViews>
    <sheetView topLeftCell="B12" workbookViewId="0">
      <selection activeCell="O34" sqref="B34:O34"/>
    </sheetView>
  </sheetViews>
  <sheetFormatPr baseColWidth="10" defaultRowHeight="12.75" x14ac:dyDescent="0.2"/>
  <cols>
    <col min="1" max="1" width="57.140625" style="13" customWidth="1"/>
    <col min="2" max="2" width="10.7109375" style="277" customWidth="1"/>
    <col min="3" max="3" width="10.7109375" style="278" customWidth="1"/>
    <col min="4" max="15" width="10.7109375" style="277" customWidth="1"/>
    <col min="16" max="16384" width="11.42578125" style="13"/>
  </cols>
  <sheetData>
    <row r="1" spans="1:16" x14ac:dyDescent="0.2">
      <c r="A1" s="11" t="s">
        <v>224</v>
      </c>
    </row>
    <row r="2" spans="1:16" x14ac:dyDescent="0.2">
      <c r="A2" s="11" t="s">
        <v>242</v>
      </c>
      <c r="B2" s="275"/>
      <c r="C2" s="276"/>
      <c r="D2" s="275"/>
      <c r="E2" s="275"/>
      <c r="F2" s="275"/>
      <c r="G2" s="275"/>
      <c r="H2" s="275"/>
      <c r="I2" s="275"/>
    </row>
    <row r="3" spans="1:16" x14ac:dyDescent="0.2">
      <c r="A3" s="11"/>
      <c r="B3" s="275"/>
      <c r="C3" s="276"/>
      <c r="D3" s="275"/>
      <c r="E3" s="275"/>
      <c r="F3" s="275"/>
      <c r="G3" s="275"/>
      <c r="H3" s="275"/>
      <c r="I3" s="275"/>
    </row>
    <row r="4" spans="1:16" x14ac:dyDescent="0.2">
      <c r="A4" s="11"/>
      <c r="B4" s="275"/>
      <c r="C4" s="276"/>
      <c r="D4" s="275"/>
      <c r="E4" s="275"/>
      <c r="F4" s="275"/>
      <c r="G4" s="275"/>
      <c r="H4" s="275"/>
      <c r="I4" s="275"/>
    </row>
    <row r="5" spans="1:16" ht="13.5" thickBot="1" x14ac:dyDescent="0.25">
      <c r="A5" s="11" t="s">
        <v>0</v>
      </c>
      <c r="P5" s="277"/>
    </row>
    <row r="6" spans="1:16" x14ac:dyDescent="0.2">
      <c r="A6" s="282" t="s">
        <v>315</v>
      </c>
      <c r="B6" s="279" t="s">
        <v>243</v>
      </c>
      <c r="C6" s="279" t="s">
        <v>34</v>
      </c>
      <c r="D6" s="279" t="s">
        <v>28</v>
      </c>
      <c r="E6" s="279" t="s">
        <v>122</v>
      </c>
      <c r="F6" s="279" t="s">
        <v>204</v>
      </c>
      <c r="G6" s="279" t="s">
        <v>226</v>
      </c>
      <c r="H6" s="279" t="s">
        <v>177</v>
      </c>
      <c r="I6" s="279" t="s">
        <v>200</v>
      </c>
      <c r="J6" s="279" t="s">
        <v>203</v>
      </c>
      <c r="K6" s="279" t="s">
        <v>209</v>
      </c>
      <c r="L6" s="280" t="s">
        <v>232</v>
      </c>
      <c r="M6" s="280" t="s">
        <v>233</v>
      </c>
      <c r="N6" s="280" t="s">
        <v>301</v>
      </c>
      <c r="O6" s="280" t="s">
        <v>302</v>
      </c>
      <c r="P6" s="281" t="s">
        <v>314</v>
      </c>
    </row>
    <row r="7" spans="1:16" x14ac:dyDescent="0.2">
      <c r="A7" s="287" t="s">
        <v>51</v>
      </c>
      <c r="B7" s="283">
        <v>20304.596832999996</v>
      </c>
      <c r="C7" s="284">
        <v>0</v>
      </c>
      <c r="D7" s="284">
        <v>0</v>
      </c>
      <c r="E7" s="284">
        <v>0</v>
      </c>
      <c r="F7" s="284"/>
      <c r="G7" s="284">
        <v>0</v>
      </c>
      <c r="H7" s="284">
        <v>0</v>
      </c>
      <c r="I7" s="284">
        <v>0</v>
      </c>
      <c r="J7" s="284">
        <v>2.0352999999999999</v>
      </c>
      <c r="K7" s="284">
        <v>454.971521</v>
      </c>
      <c r="L7" s="285">
        <v>0</v>
      </c>
      <c r="M7" s="285">
        <v>0</v>
      </c>
      <c r="N7" s="285">
        <v>0</v>
      </c>
      <c r="O7" s="285">
        <v>762.84810500000003</v>
      </c>
      <c r="P7" s="286">
        <v>21524.451759</v>
      </c>
    </row>
    <row r="8" spans="1:16" x14ac:dyDescent="0.2">
      <c r="A8" s="290" t="s">
        <v>210</v>
      </c>
      <c r="B8" s="288">
        <v>34366.029853999993</v>
      </c>
      <c r="C8" s="284">
        <v>0</v>
      </c>
      <c r="D8" s="284">
        <v>0</v>
      </c>
      <c r="E8" s="284">
        <v>0</v>
      </c>
      <c r="F8" s="284"/>
      <c r="G8" s="284">
        <v>0</v>
      </c>
      <c r="H8" s="284">
        <v>0</v>
      </c>
      <c r="I8" s="284">
        <v>0</v>
      </c>
      <c r="J8" s="284">
        <v>750</v>
      </c>
      <c r="K8" s="284">
        <v>0</v>
      </c>
      <c r="L8" s="284">
        <v>2683.9</v>
      </c>
      <c r="M8" s="284">
        <v>0</v>
      </c>
      <c r="N8" s="284">
        <v>0</v>
      </c>
      <c r="O8" s="284">
        <v>0</v>
      </c>
      <c r="P8" s="289">
        <v>37799.959304999997</v>
      </c>
    </row>
    <row r="9" spans="1:16" x14ac:dyDescent="0.2">
      <c r="A9" s="290" t="s">
        <v>123</v>
      </c>
      <c r="B9" s="288">
        <v>11878.189175</v>
      </c>
      <c r="C9" s="284">
        <v>0</v>
      </c>
      <c r="D9" s="284">
        <v>0</v>
      </c>
      <c r="E9" s="284">
        <v>55</v>
      </c>
      <c r="F9" s="284"/>
      <c r="G9" s="284">
        <v>0</v>
      </c>
      <c r="H9" s="284">
        <v>0</v>
      </c>
      <c r="I9" s="284">
        <v>0</v>
      </c>
      <c r="J9" s="284">
        <v>0</v>
      </c>
      <c r="K9" s="284">
        <v>56</v>
      </c>
      <c r="L9" s="284">
        <v>0</v>
      </c>
      <c r="M9" s="284">
        <v>0</v>
      </c>
      <c r="N9" s="284">
        <v>2</v>
      </c>
      <c r="O9" s="284">
        <v>1224.579898</v>
      </c>
      <c r="P9" s="289">
        <v>13215.769072999999</v>
      </c>
    </row>
    <row r="10" spans="1:16" x14ac:dyDescent="0.2">
      <c r="A10" s="290" t="s">
        <v>55</v>
      </c>
      <c r="B10" s="288">
        <v>94923.539552999995</v>
      </c>
      <c r="C10" s="284">
        <v>142.457942</v>
      </c>
      <c r="D10" s="284">
        <v>9873.8690620000016</v>
      </c>
      <c r="E10" s="284">
        <v>783.5</v>
      </c>
      <c r="F10" s="284">
        <v>-1597.7</v>
      </c>
      <c r="G10" s="284">
        <v>0</v>
      </c>
      <c r="H10" s="284">
        <v>33.496583000000001</v>
      </c>
      <c r="I10" s="284">
        <v>8</v>
      </c>
      <c r="J10" s="284">
        <v>2715.5</v>
      </c>
      <c r="K10" s="284">
        <v>0</v>
      </c>
      <c r="L10" s="284">
        <v>0</v>
      </c>
      <c r="M10" s="284">
        <v>0</v>
      </c>
      <c r="N10" s="284">
        <v>60</v>
      </c>
      <c r="O10" s="284">
        <v>5631.7</v>
      </c>
      <c r="P10" s="289">
        <v>112574.44507099999</v>
      </c>
    </row>
    <row r="11" spans="1:16" x14ac:dyDescent="0.2">
      <c r="A11" s="290" t="s">
        <v>59</v>
      </c>
      <c r="B11" s="288">
        <v>6553.8662159999967</v>
      </c>
      <c r="C11" s="284">
        <v>-4.768821</v>
      </c>
      <c r="D11" s="284">
        <v>0</v>
      </c>
      <c r="E11" s="284">
        <v>1.1000000000000001</v>
      </c>
      <c r="F11" s="284">
        <v>1597.7</v>
      </c>
      <c r="G11" s="284">
        <v>0</v>
      </c>
      <c r="H11" s="284">
        <v>652.9936459999999</v>
      </c>
      <c r="I11" s="284">
        <v>35.711957999999996</v>
      </c>
      <c r="J11" s="284">
        <v>-965.25580000000002</v>
      </c>
      <c r="K11" s="284">
        <v>-2.36</v>
      </c>
      <c r="L11" s="284">
        <v>-5.4</v>
      </c>
      <c r="M11" s="284">
        <v>0</v>
      </c>
      <c r="N11" s="284">
        <v>-80</v>
      </c>
      <c r="O11" s="284">
        <v>0</v>
      </c>
      <c r="P11" s="289">
        <v>7783.5186640000002</v>
      </c>
    </row>
    <row r="12" spans="1:16" x14ac:dyDescent="0.2">
      <c r="A12" s="290" t="s">
        <v>179</v>
      </c>
      <c r="B12" s="288">
        <v>5192.3571409999986</v>
      </c>
      <c r="C12" s="284">
        <v>0</v>
      </c>
      <c r="D12" s="284">
        <v>0</v>
      </c>
      <c r="E12" s="284">
        <v>0</v>
      </c>
      <c r="F12" s="284"/>
      <c r="G12" s="284">
        <v>0</v>
      </c>
      <c r="H12" s="284">
        <v>0</v>
      </c>
      <c r="I12" s="284">
        <v>0.2</v>
      </c>
      <c r="J12" s="284">
        <v>1.7532999999999999</v>
      </c>
      <c r="K12" s="284">
        <v>0</v>
      </c>
      <c r="L12" s="284">
        <v>0</v>
      </c>
      <c r="M12" s="284">
        <v>0</v>
      </c>
      <c r="N12" s="284"/>
      <c r="O12" s="284">
        <v>225</v>
      </c>
      <c r="P12" s="289">
        <v>5419.3104309999999</v>
      </c>
    </row>
    <row r="13" spans="1:16" x14ac:dyDescent="0.2">
      <c r="A13" s="290" t="s">
        <v>61</v>
      </c>
      <c r="B13" s="288">
        <v>60821.347397000005</v>
      </c>
      <c r="C13" s="284">
        <v>1522.474692</v>
      </c>
      <c r="D13" s="284">
        <v>164.1</v>
      </c>
      <c r="E13" s="284">
        <v>793.59999999999991</v>
      </c>
      <c r="F13" s="284"/>
      <c r="G13" s="284">
        <v>0</v>
      </c>
      <c r="H13" s="284">
        <v>87.660370999999998</v>
      </c>
      <c r="I13" s="284">
        <v>521.45278999999994</v>
      </c>
      <c r="J13" s="284">
        <v>1758.0799</v>
      </c>
      <c r="K13" s="284">
        <v>-9.8672520000000006</v>
      </c>
      <c r="L13" s="284">
        <v>2003.2</v>
      </c>
      <c r="M13" s="284">
        <v>0</v>
      </c>
      <c r="N13" s="284"/>
      <c r="O13" s="284">
        <v>2314.3995060000002</v>
      </c>
      <c r="P13" s="289">
        <v>69976.422777999993</v>
      </c>
    </row>
    <row r="14" spans="1:16" x14ac:dyDescent="0.2">
      <c r="A14" s="290" t="s">
        <v>182</v>
      </c>
      <c r="B14" s="288">
        <v>8503.3392650000096</v>
      </c>
      <c r="C14" s="284">
        <v>0</v>
      </c>
      <c r="D14" s="284">
        <v>0</v>
      </c>
      <c r="E14" s="284">
        <v>0</v>
      </c>
      <c r="F14" s="284"/>
      <c r="G14" s="284">
        <v>0</v>
      </c>
      <c r="H14" s="284">
        <v>0</v>
      </c>
      <c r="I14" s="284">
        <v>736.13</v>
      </c>
      <c r="J14" s="284">
        <v>1287</v>
      </c>
      <c r="K14" s="284">
        <v>1.1599999999999999</v>
      </c>
      <c r="L14" s="284">
        <v>480.6</v>
      </c>
      <c r="M14" s="284">
        <v>0</v>
      </c>
      <c r="N14" s="284">
        <v>0.33800000000000002</v>
      </c>
      <c r="O14" s="284">
        <v>1547.2360900000001</v>
      </c>
      <c r="P14" s="289">
        <v>12555.770713</v>
      </c>
    </row>
    <row r="15" spans="1:16" x14ac:dyDescent="0.2">
      <c r="A15" s="290" t="s">
        <v>128</v>
      </c>
      <c r="B15" s="288">
        <v>21125.225853999997</v>
      </c>
      <c r="C15" s="284">
        <v>0</v>
      </c>
      <c r="D15" s="284">
        <v>0</v>
      </c>
      <c r="E15" s="284">
        <v>-673.3</v>
      </c>
      <c r="F15" s="284"/>
      <c r="G15" s="284">
        <v>0</v>
      </c>
      <c r="H15" s="284">
        <v>38.48807</v>
      </c>
      <c r="I15" s="284">
        <v>400</v>
      </c>
      <c r="J15" s="284">
        <v>0</v>
      </c>
      <c r="K15" s="284">
        <v>400</v>
      </c>
      <c r="L15" s="284">
        <v>362</v>
      </c>
      <c r="M15" s="284">
        <v>0</v>
      </c>
      <c r="N15" s="284">
        <v>0.248</v>
      </c>
      <c r="O15" s="284">
        <v>166.188692</v>
      </c>
      <c r="P15" s="289">
        <v>21818.850283</v>
      </c>
    </row>
    <row r="16" spans="1:16" x14ac:dyDescent="0.2">
      <c r="A16" s="290" t="s">
        <v>130</v>
      </c>
      <c r="B16" s="288">
        <v>120935.20840700011</v>
      </c>
      <c r="C16" s="284">
        <v>0</v>
      </c>
      <c r="D16" s="284">
        <v>0</v>
      </c>
      <c r="E16" s="284">
        <v>0</v>
      </c>
      <c r="F16" s="284"/>
      <c r="G16" s="284">
        <v>0</v>
      </c>
      <c r="H16" s="284">
        <v>11.983772999999999</v>
      </c>
      <c r="I16" s="284">
        <v>164.43923899999999</v>
      </c>
      <c r="J16" s="284">
        <v>459.70550000000003</v>
      </c>
      <c r="K16" s="284">
        <v>2.9808680000000001</v>
      </c>
      <c r="L16" s="284">
        <v>884.80000000000007</v>
      </c>
      <c r="M16" s="284">
        <v>0</v>
      </c>
      <c r="N16" s="284"/>
      <c r="O16" s="284">
        <v>8674.6797119999992</v>
      </c>
      <c r="P16" s="289">
        <v>131133.846299</v>
      </c>
    </row>
    <row r="17" spans="1:16" x14ac:dyDescent="0.2">
      <c r="A17" s="290" t="s">
        <v>64</v>
      </c>
      <c r="B17" s="288">
        <v>116406.48874200003</v>
      </c>
      <c r="C17" s="284">
        <v>-2.8421709430404007E-14</v>
      </c>
      <c r="D17" s="284">
        <v>0</v>
      </c>
      <c r="E17" s="284">
        <v>0</v>
      </c>
      <c r="F17" s="284"/>
      <c r="G17" s="284">
        <v>0</v>
      </c>
      <c r="H17" s="284">
        <v>-124.10061400000004</v>
      </c>
      <c r="I17" s="284">
        <v>342.31292400000001</v>
      </c>
      <c r="J17" s="284">
        <v>150.01399999999998</v>
      </c>
      <c r="K17" s="284">
        <v>544.05942099999993</v>
      </c>
      <c r="L17" s="284">
        <v>59.699999999999996</v>
      </c>
      <c r="M17" s="284">
        <v>0</v>
      </c>
      <c r="N17" s="284">
        <v>985.2</v>
      </c>
      <c r="O17" s="284">
        <v>4225.1131730000006</v>
      </c>
      <c r="P17" s="289">
        <v>122588.74859800001</v>
      </c>
    </row>
    <row r="18" spans="1:16" x14ac:dyDescent="0.2">
      <c r="A18" s="290" t="s">
        <v>72</v>
      </c>
      <c r="B18" s="288">
        <v>4942.949416999998</v>
      </c>
      <c r="C18" s="284">
        <v>139.00716</v>
      </c>
      <c r="D18" s="284">
        <v>-0.75857000000000008</v>
      </c>
      <c r="E18" s="284">
        <v>11.6</v>
      </c>
      <c r="F18" s="284"/>
      <c r="G18" s="284">
        <v>0</v>
      </c>
      <c r="H18" s="284">
        <v>108.9</v>
      </c>
      <c r="I18" s="284">
        <v>-1.6336059999999999</v>
      </c>
      <c r="J18" s="284">
        <v>14.4292</v>
      </c>
      <c r="K18" s="284">
        <v>0</v>
      </c>
      <c r="L18" s="284">
        <v>0</v>
      </c>
      <c r="M18" s="284">
        <v>0</v>
      </c>
      <c r="N18" s="284">
        <v>55.7</v>
      </c>
      <c r="O18" s="284">
        <v>23.164291000000002</v>
      </c>
      <c r="P18" s="289">
        <v>5551.9338019999996</v>
      </c>
    </row>
    <row r="19" spans="1:16" x14ac:dyDescent="0.2">
      <c r="A19" s="290" t="s">
        <v>74</v>
      </c>
      <c r="B19" s="288">
        <v>8343.0017580000113</v>
      </c>
      <c r="C19" s="284">
        <v>5</v>
      </c>
      <c r="D19" s="284">
        <v>0</v>
      </c>
      <c r="E19" s="284">
        <v>0</v>
      </c>
      <c r="F19" s="284"/>
      <c r="G19" s="284">
        <v>0</v>
      </c>
      <c r="H19" s="284">
        <v>30.504950000000001</v>
      </c>
      <c r="I19" s="284">
        <v>0.54157699999999998</v>
      </c>
      <c r="J19" s="284">
        <v>4.5798000000000005</v>
      </c>
      <c r="K19" s="284">
        <v>0</v>
      </c>
      <c r="L19" s="284">
        <v>1240.0999999999999</v>
      </c>
      <c r="M19" s="284">
        <v>55.2</v>
      </c>
      <c r="N19" s="284"/>
      <c r="O19" s="284">
        <v>1125.8603989999999</v>
      </c>
      <c r="P19" s="289">
        <v>10804.795496000001</v>
      </c>
    </row>
    <row r="20" spans="1:16" x14ac:dyDescent="0.2">
      <c r="A20" s="290" t="s">
        <v>76</v>
      </c>
      <c r="B20" s="288">
        <v>17283.456898000055</v>
      </c>
      <c r="C20" s="284">
        <v>135.5</v>
      </c>
      <c r="D20" s="284">
        <v>0</v>
      </c>
      <c r="E20" s="284">
        <v>0</v>
      </c>
      <c r="F20" s="284"/>
      <c r="G20" s="284">
        <v>0</v>
      </c>
      <c r="H20" s="284">
        <v>394.80000100000001</v>
      </c>
      <c r="I20" s="284">
        <v>-0.4</v>
      </c>
      <c r="J20" s="284">
        <v>138.01530000000002</v>
      </c>
      <c r="K20" s="284">
        <v>0</v>
      </c>
      <c r="L20" s="284">
        <v>122.1</v>
      </c>
      <c r="M20" s="284">
        <v>0</v>
      </c>
      <c r="N20" s="284">
        <v>106.9</v>
      </c>
      <c r="O20" s="284">
        <v>368.12158799999997</v>
      </c>
      <c r="P20" s="289">
        <v>18548.564145</v>
      </c>
    </row>
    <row r="21" spans="1:16" x14ac:dyDescent="0.2">
      <c r="A21" s="290" t="s">
        <v>79</v>
      </c>
      <c r="B21" s="288">
        <v>2608.2335429999989</v>
      </c>
      <c r="C21" s="284">
        <v>37</v>
      </c>
      <c r="D21" s="284">
        <v>7.9581970000000002</v>
      </c>
      <c r="E21" s="284">
        <v>0</v>
      </c>
      <c r="F21" s="284"/>
      <c r="G21" s="284">
        <v>0</v>
      </c>
      <c r="H21" s="284">
        <v>0</v>
      </c>
      <c r="I21" s="284">
        <v>29</v>
      </c>
      <c r="J21" s="284">
        <v>-16.5977</v>
      </c>
      <c r="K21" s="284">
        <v>0</v>
      </c>
      <c r="L21" s="284">
        <v>0</v>
      </c>
      <c r="M21" s="284">
        <v>0</v>
      </c>
      <c r="N21" s="284"/>
      <c r="O21" s="284">
        <v>-97.425923999999995</v>
      </c>
      <c r="P21" s="289">
        <v>2568.1680930000002</v>
      </c>
    </row>
    <row r="22" spans="1:16" x14ac:dyDescent="0.2">
      <c r="A22" s="290" t="s">
        <v>81</v>
      </c>
      <c r="B22" s="288">
        <v>97797.723437999972</v>
      </c>
      <c r="C22" s="284">
        <v>135.9</v>
      </c>
      <c r="D22" s="284">
        <v>0</v>
      </c>
      <c r="E22" s="284">
        <v>14</v>
      </c>
      <c r="F22" s="284"/>
      <c r="G22" s="284">
        <v>0</v>
      </c>
      <c r="H22" s="284">
        <v>3231.7918890000001</v>
      </c>
      <c r="I22" s="284">
        <v>0</v>
      </c>
      <c r="J22" s="284">
        <v>6721.4205000000002</v>
      </c>
      <c r="K22" s="284">
        <v>0</v>
      </c>
      <c r="L22" s="284">
        <v>-1510</v>
      </c>
      <c r="M22" s="284">
        <v>0</v>
      </c>
      <c r="N22" s="284">
        <v>-1564.9</v>
      </c>
      <c r="O22" s="284">
        <v>25298.077535999997</v>
      </c>
      <c r="P22" s="291">
        <v>128323.95379499999</v>
      </c>
    </row>
    <row r="23" spans="1:16" x14ac:dyDescent="0.2">
      <c r="A23" s="290" t="s">
        <v>189</v>
      </c>
      <c r="B23" s="288">
        <v>101201.05315400004</v>
      </c>
      <c r="C23" s="284">
        <v>2024.6</v>
      </c>
      <c r="D23" s="284">
        <v>0.75857000000000008</v>
      </c>
      <c r="E23" s="284">
        <v>489</v>
      </c>
      <c r="F23" s="284"/>
      <c r="G23" s="284">
        <v>0</v>
      </c>
      <c r="H23" s="284">
        <v>0</v>
      </c>
      <c r="I23" s="284">
        <v>-4881.7803999999996</v>
      </c>
      <c r="J23" s="284">
        <v>10000</v>
      </c>
      <c r="K23" s="284">
        <v>0</v>
      </c>
      <c r="L23" s="284">
        <v>6806.4</v>
      </c>
      <c r="M23" s="284">
        <v>-55.2</v>
      </c>
      <c r="N23" s="284"/>
      <c r="O23" s="284">
        <v>37123.889040000002</v>
      </c>
      <c r="P23" s="289">
        <v>152708.76141400001</v>
      </c>
    </row>
    <row r="24" spans="1:16" x14ac:dyDescent="0.2">
      <c r="A24" s="290" t="s">
        <v>86</v>
      </c>
      <c r="B24" s="288">
        <v>2180.3429680000004</v>
      </c>
      <c r="C24" s="284">
        <v>206.39999999999998</v>
      </c>
      <c r="D24" s="284">
        <v>0</v>
      </c>
      <c r="E24" s="284">
        <v>0</v>
      </c>
      <c r="F24" s="284"/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/>
      <c r="M24" s="284">
        <v>0</v>
      </c>
      <c r="N24" s="284">
        <v>-46.6</v>
      </c>
      <c r="O24" s="284">
        <v>29.475000000000001</v>
      </c>
      <c r="P24" s="289">
        <v>2111.0967439999999</v>
      </c>
    </row>
    <row r="25" spans="1:16" x14ac:dyDescent="0.2">
      <c r="A25" s="290" t="s">
        <v>91</v>
      </c>
      <c r="B25" s="288">
        <v>163227.29633799917</v>
      </c>
      <c r="C25" s="284">
        <v>8134.6</v>
      </c>
      <c r="D25" s="284">
        <v>-3.292557</v>
      </c>
      <c r="E25" s="284">
        <v>0</v>
      </c>
      <c r="F25" s="284"/>
      <c r="G25" s="284">
        <v>0</v>
      </c>
      <c r="H25" s="284">
        <v>13.339629</v>
      </c>
      <c r="I25" s="284">
        <v>0.89500000000000002</v>
      </c>
      <c r="J25" s="284">
        <v>-12.424700000000001</v>
      </c>
      <c r="K25" s="284">
        <v>4.8</v>
      </c>
      <c r="L25" s="284">
        <v>100</v>
      </c>
      <c r="M25" s="284">
        <v>0</v>
      </c>
      <c r="N25" s="284"/>
      <c r="O25" s="284">
        <v>1637.2016310000001</v>
      </c>
      <c r="P25" s="289">
        <v>173102.42137699999</v>
      </c>
    </row>
    <row r="26" spans="1:16" x14ac:dyDescent="0.2">
      <c r="A26" s="290" t="s">
        <v>173</v>
      </c>
      <c r="B26" s="288">
        <v>19270.975108999995</v>
      </c>
      <c r="C26" s="284">
        <v>0</v>
      </c>
      <c r="D26" s="284">
        <v>0</v>
      </c>
      <c r="E26" s="284">
        <v>0</v>
      </c>
      <c r="F26" s="284"/>
      <c r="G26" s="284">
        <v>0</v>
      </c>
      <c r="H26" s="284">
        <v>27.31</v>
      </c>
      <c r="I26" s="284">
        <v>0</v>
      </c>
      <c r="J26" s="284">
        <v>0</v>
      </c>
      <c r="K26" s="284">
        <v>0</v>
      </c>
      <c r="L26" s="284">
        <v>2.2999999999999998</v>
      </c>
      <c r="M26" s="284">
        <v>0</v>
      </c>
      <c r="N26" s="284"/>
      <c r="O26" s="284">
        <v>259.74320599999999</v>
      </c>
      <c r="P26" s="289">
        <v>19560.328314999999</v>
      </c>
    </row>
    <row r="27" spans="1:16" x14ac:dyDescent="0.2">
      <c r="A27" s="290" t="s">
        <v>94</v>
      </c>
      <c r="B27" s="288">
        <v>4480.6073099999967</v>
      </c>
      <c r="C27" s="284">
        <v>-233.9</v>
      </c>
      <c r="D27" s="284">
        <v>0</v>
      </c>
      <c r="E27" s="284">
        <v>29.2</v>
      </c>
      <c r="F27" s="284"/>
      <c r="G27" s="284">
        <v>0</v>
      </c>
      <c r="H27" s="284">
        <v>0</v>
      </c>
      <c r="I27" s="284">
        <v>-8</v>
      </c>
      <c r="J27" s="284">
        <v>0</v>
      </c>
      <c r="K27" s="284">
        <v>9.8672520000000006</v>
      </c>
      <c r="L27" s="284">
        <v>23.4</v>
      </c>
      <c r="M27" s="284">
        <v>0</v>
      </c>
      <c r="N27" s="284">
        <v>25.5</v>
      </c>
      <c r="O27" s="284">
        <v>81.859384000000006</v>
      </c>
      <c r="P27" s="289">
        <v>4408.5928059999997</v>
      </c>
    </row>
    <row r="28" spans="1:16" x14ac:dyDescent="0.2">
      <c r="A28" s="290" t="s">
        <v>97</v>
      </c>
      <c r="B28" s="288">
        <v>1329919.2586560007</v>
      </c>
      <c r="C28" s="284">
        <v>-9125.2000000000007</v>
      </c>
      <c r="D28" s="284">
        <v>0</v>
      </c>
      <c r="E28" s="284">
        <v>0</v>
      </c>
      <c r="F28" s="284"/>
      <c r="G28" s="284">
        <v>60000</v>
      </c>
      <c r="H28" s="284">
        <v>0</v>
      </c>
      <c r="I28" s="284">
        <v>0</v>
      </c>
      <c r="J28" s="284">
        <v>0</v>
      </c>
      <c r="K28" s="284">
        <v>0</v>
      </c>
      <c r="L28" s="284">
        <v>-453.1</v>
      </c>
      <c r="M28" s="284">
        <v>0</v>
      </c>
      <c r="N28" s="284"/>
      <c r="O28" s="284">
        <v>51190.250001</v>
      </c>
      <c r="P28" s="289">
        <v>1431531.279021</v>
      </c>
    </row>
    <row r="29" spans="1:16" x14ac:dyDescent="0.2">
      <c r="A29" s="290" t="s">
        <v>99</v>
      </c>
      <c r="B29" s="288">
        <v>56485.605986999937</v>
      </c>
      <c r="C29" s="284">
        <v>0</v>
      </c>
      <c r="D29" s="284">
        <v>-10037.968999999999</v>
      </c>
      <c r="E29" s="284">
        <v>-274.13</v>
      </c>
      <c r="F29" s="284">
        <v>1194.0999999999999</v>
      </c>
      <c r="G29" s="284">
        <v>0</v>
      </c>
      <c r="H29" s="284">
        <v>0</v>
      </c>
      <c r="I29" s="284">
        <v>338.40634799999998</v>
      </c>
      <c r="J29" s="284">
        <v>2122.1161999999999</v>
      </c>
      <c r="K29" s="284">
        <v>0</v>
      </c>
      <c r="L29" s="284">
        <v>0</v>
      </c>
      <c r="M29" s="284">
        <v>0</v>
      </c>
      <c r="N29" s="284">
        <v>444</v>
      </c>
      <c r="O29" s="284">
        <v>2585.5783810000003</v>
      </c>
      <c r="P29" s="289">
        <v>52857.659082999999</v>
      </c>
    </row>
    <row r="30" spans="1:16" x14ac:dyDescent="0.2">
      <c r="A30" s="290" t="s">
        <v>101</v>
      </c>
      <c r="B30" s="288">
        <v>5881.7195400000091</v>
      </c>
      <c r="C30" s="284">
        <v>314.7</v>
      </c>
      <c r="D30" s="284">
        <v>0</v>
      </c>
      <c r="E30" s="284">
        <v>171</v>
      </c>
      <c r="F30" s="284"/>
      <c r="G30" s="284">
        <v>0</v>
      </c>
      <c r="H30" s="284">
        <v>0.5</v>
      </c>
      <c r="I30" s="284">
        <v>58.534650999999997</v>
      </c>
      <c r="J30" s="284">
        <v>-14.5962</v>
      </c>
      <c r="K30" s="284">
        <v>24.309887</v>
      </c>
      <c r="L30" s="284">
        <v>29</v>
      </c>
      <c r="M30" s="284">
        <v>0</v>
      </c>
      <c r="N30" s="284">
        <v>29.3</v>
      </c>
      <c r="O30" s="284">
        <v>100</v>
      </c>
      <c r="P30" s="289">
        <v>6594.4924259999998</v>
      </c>
    </row>
    <row r="31" spans="1:16" x14ac:dyDescent="0.2">
      <c r="A31" s="290" t="s">
        <v>102</v>
      </c>
      <c r="B31" s="288">
        <v>53281.404230000015</v>
      </c>
      <c r="C31" s="284">
        <v>-30.1</v>
      </c>
      <c r="D31" s="284">
        <v>0</v>
      </c>
      <c r="E31" s="284">
        <v>-30</v>
      </c>
      <c r="F31" s="284">
        <v>-1194.0999999999999</v>
      </c>
      <c r="G31" s="284">
        <v>0</v>
      </c>
      <c r="H31" s="284">
        <v>-107</v>
      </c>
      <c r="I31" s="284">
        <v>46.708706000000006</v>
      </c>
      <c r="J31" s="284">
        <v>-129.143</v>
      </c>
      <c r="K31" s="284">
        <v>0</v>
      </c>
      <c r="L31" s="284">
        <v>500</v>
      </c>
      <c r="M31" s="284">
        <v>0</v>
      </c>
      <c r="N31" s="284">
        <v>-60</v>
      </c>
      <c r="O31" s="284">
        <v>7499.1264819999997</v>
      </c>
      <c r="P31" s="289">
        <v>59776.859692999999</v>
      </c>
    </row>
    <row r="32" spans="1:16" x14ac:dyDescent="0.2">
      <c r="A32" s="290" t="s">
        <v>104</v>
      </c>
      <c r="B32" s="288">
        <v>406387</v>
      </c>
      <c r="C32" s="284">
        <v>136.5</v>
      </c>
      <c r="D32" s="284">
        <v>0</v>
      </c>
      <c r="E32" s="284">
        <v>0</v>
      </c>
      <c r="F32" s="284"/>
      <c r="G32" s="284">
        <v>0</v>
      </c>
      <c r="H32" s="284">
        <v>0</v>
      </c>
      <c r="I32" s="284">
        <v>3092.7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84">
        <v>201068.1</v>
      </c>
      <c r="P32" s="289">
        <v>610684.254907</v>
      </c>
    </row>
    <row r="33" spans="1:16" x14ac:dyDescent="0.2">
      <c r="A33" s="290" t="s">
        <v>106</v>
      </c>
      <c r="B33" s="288">
        <v>104495.50068499998</v>
      </c>
      <c r="C33" s="284">
        <v>-3017.2</v>
      </c>
      <c r="D33" s="284">
        <v>0</v>
      </c>
      <c r="E33" s="284">
        <v>-574</v>
      </c>
      <c r="F33" s="284"/>
      <c r="G33" s="284">
        <v>22050</v>
      </c>
      <c r="H33" s="284">
        <v>-3836.06709</v>
      </c>
      <c r="I33" s="284">
        <v>8799.7150759999986</v>
      </c>
      <c r="J33" s="284">
        <v>15561.106400000001</v>
      </c>
      <c r="K33" s="284">
        <v>-910.97152099999994</v>
      </c>
      <c r="L33" s="284">
        <v>4726.3999999999996</v>
      </c>
      <c r="M33" s="284">
        <v>0</v>
      </c>
      <c r="N33" s="284">
        <v>3369.3</v>
      </c>
      <c r="O33" s="284">
        <v>65540.036016999991</v>
      </c>
      <c r="P33" s="289">
        <v>218003.88617400001</v>
      </c>
    </row>
    <row r="34" spans="1:16" ht="13.5" thickBot="1" x14ac:dyDescent="0.25">
      <c r="A34" s="295" t="s">
        <v>42</v>
      </c>
      <c r="B34" s="292">
        <f>+SUM(B7:B33)</f>
        <v>2878796.3174679996</v>
      </c>
      <c r="C34" s="293">
        <f>+SUM(C7:C33)</f>
        <v>522.97097299999996</v>
      </c>
      <c r="D34" s="293">
        <f t="shared" ref="D34:M34" si="0">+SUM(D7:D33)</f>
        <v>4.6657020000020566</v>
      </c>
      <c r="E34" s="293">
        <f t="shared" si="0"/>
        <v>796.57000000000016</v>
      </c>
      <c r="F34" s="293">
        <f t="shared" si="0"/>
        <v>0</v>
      </c>
      <c r="G34" s="293">
        <f t="shared" si="0"/>
        <v>82050</v>
      </c>
      <c r="H34" s="293">
        <f t="shared" si="0"/>
        <v>564.6012080000005</v>
      </c>
      <c r="I34" s="293">
        <f t="shared" si="0"/>
        <v>9682.9342629999992</v>
      </c>
      <c r="J34" s="293">
        <f t="shared" si="0"/>
        <v>40547.737999999998</v>
      </c>
      <c r="K34" s="293">
        <f t="shared" si="0"/>
        <v>574.95017599999983</v>
      </c>
      <c r="L34" s="293">
        <f t="shared" si="0"/>
        <v>18055.399999999998</v>
      </c>
      <c r="M34" s="293">
        <f t="shared" si="0"/>
        <v>0</v>
      </c>
      <c r="N34" s="293">
        <f>+SUM(N7:N33)</f>
        <v>3326.9860000000003</v>
      </c>
      <c r="O34" s="292">
        <f>+SUM(O7:O33)</f>
        <v>418604.80220799998</v>
      </c>
      <c r="P34" s="294">
        <v>3453528.1402650001</v>
      </c>
    </row>
    <row r="37" spans="1:16" x14ac:dyDescent="0.2">
      <c r="A37" s="11" t="s">
        <v>304</v>
      </c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7"/>
    </row>
    <row r="38" spans="1:16" x14ac:dyDescent="0.2">
      <c r="A38" s="296" t="s">
        <v>244</v>
      </c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</row>
    <row r="39" spans="1:16" ht="25.5" x14ac:dyDescent="0.2">
      <c r="A39" s="296" t="s">
        <v>245</v>
      </c>
    </row>
    <row r="40" spans="1:16" ht="25.5" x14ac:dyDescent="0.2">
      <c r="A40" s="296" t="s">
        <v>246</v>
      </c>
    </row>
    <row r="42" spans="1:16" x14ac:dyDescent="0.2">
      <c r="A42" s="296" t="s">
        <v>247</v>
      </c>
    </row>
    <row r="43" spans="1:16" x14ac:dyDescent="0.2">
      <c r="A43" s="296" t="s">
        <v>248</v>
      </c>
    </row>
    <row r="44" spans="1:16" x14ac:dyDescent="0.2">
      <c r="A44" s="296" t="s">
        <v>249</v>
      </c>
    </row>
    <row r="46" spans="1:16" x14ac:dyDescent="0.2">
      <c r="A46" s="296" t="s">
        <v>305</v>
      </c>
    </row>
    <row r="47" spans="1:16" x14ac:dyDescent="0.2">
      <c r="A47" s="296" t="s">
        <v>306</v>
      </c>
    </row>
    <row r="48" spans="1:16" x14ac:dyDescent="0.2">
      <c r="A48" s="296" t="s">
        <v>307</v>
      </c>
    </row>
    <row r="49" spans="1:2" x14ac:dyDescent="0.2">
      <c r="A49" s="296" t="s">
        <v>308</v>
      </c>
    </row>
    <row r="50" spans="1:2" x14ac:dyDescent="0.2">
      <c r="A50" s="296" t="s">
        <v>309</v>
      </c>
    </row>
    <row r="51" spans="1:2" x14ac:dyDescent="0.2">
      <c r="B51" s="13"/>
    </row>
    <row r="52" spans="1:2" x14ac:dyDescent="0.2">
      <c r="A52" s="296" t="s">
        <v>310</v>
      </c>
    </row>
    <row r="53" spans="1:2" x14ac:dyDescent="0.2">
      <c r="A53" s="296" t="s">
        <v>311</v>
      </c>
    </row>
    <row r="54" spans="1:2" x14ac:dyDescent="0.2">
      <c r="A54" s="296" t="s">
        <v>312</v>
      </c>
    </row>
    <row r="55" spans="1:2" x14ac:dyDescent="0.2">
      <c r="A55" s="296" t="s">
        <v>313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9"/>
  <sheetViews>
    <sheetView workbookViewId="0">
      <selection activeCell="F121" sqref="F121"/>
    </sheetView>
  </sheetViews>
  <sheetFormatPr baseColWidth="10" defaultRowHeight="12.75" x14ac:dyDescent="0.2"/>
  <cols>
    <col min="1" max="1" width="54.7109375" style="13" bestFit="1" customWidth="1"/>
    <col min="2" max="16384" width="11.42578125" style="13"/>
  </cols>
  <sheetData>
    <row r="1" spans="1:2" x14ac:dyDescent="0.2">
      <c r="A1" s="10" t="s">
        <v>45</v>
      </c>
    </row>
    <row r="2" spans="1:2" x14ac:dyDescent="0.2">
      <c r="A2" s="11" t="s">
        <v>250</v>
      </c>
    </row>
    <row r="3" spans="1:2" x14ac:dyDescent="0.2">
      <c r="A3" s="11" t="s">
        <v>251</v>
      </c>
    </row>
    <row r="4" spans="1:2" x14ac:dyDescent="0.2">
      <c r="A4" s="11" t="s">
        <v>252</v>
      </c>
    </row>
    <row r="5" spans="1:2" x14ac:dyDescent="0.2">
      <c r="A5" s="12" t="s">
        <v>109</v>
      </c>
    </row>
    <row r="6" spans="1:2" x14ac:dyDescent="0.2">
      <c r="A6" s="13" t="s">
        <v>110</v>
      </c>
    </row>
    <row r="7" spans="1:2" x14ac:dyDescent="0.2">
      <c r="A7" s="13" t="s">
        <v>113</v>
      </c>
    </row>
    <row r="8" spans="1:2" x14ac:dyDescent="0.2">
      <c r="A8" s="13" t="s">
        <v>114</v>
      </c>
    </row>
    <row r="11" spans="1:2" x14ac:dyDescent="0.2">
      <c r="A11" s="11"/>
    </row>
    <row r="12" spans="1:2" x14ac:dyDescent="0.2">
      <c r="A12" s="11" t="s">
        <v>111</v>
      </c>
    </row>
    <row r="13" spans="1:2" x14ac:dyDescent="0.2">
      <c r="A13" s="11" t="s">
        <v>48</v>
      </c>
    </row>
    <row r="15" spans="1:2" x14ac:dyDescent="0.2">
      <c r="A15" s="159" t="s">
        <v>50</v>
      </c>
      <c r="B15" s="160" t="s">
        <v>49</v>
      </c>
    </row>
    <row r="16" spans="1:2" x14ac:dyDescent="0.2">
      <c r="A16" s="163" t="s">
        <v>6</v>
      </c>
      <c r="B16" s="161">
        <v>-1109.2928400000001</v>
      </c>
    </row>
    <row r="17" spans="1:2" x14ac:dyDescent="0.2">
      <c r="A17" s="164" t="s">
        <v>7</v>
      </c>
      <c r="B17" s="2">
        <v>-1128</v>
      </c>
    </row>
    <row r="18" spans="1:2" x14ac:dyDescent="0.2">
      <c r="A18" s="164" t="s">
        <v>8</v>
      </c>
      <c r="B18" s="2">
        <v>19.007159999999999</v>
      </c>
    </row>
    <row r="19" spans="1:2" x14ac:dyDescent="0.2">
      <c r="A19" s="164" t="s">
        <v>9</v>
      </c>
      <c r="B19" s="2">
        <v>-0.3</v>
      </c>
    </row>
    <row r="20" spans="1:2" x14ac:dyDescent="0.2">
      <c r="A20" s="163" t="s">
        <v>10</v>
      </c>
      <c r="B20" s="162">
        <v>957.68382899999995</v>
      </c>
    </row>
    <row r="21" spans="1:2" x14ac:dyDescent="0.2">
      <c r="A21" s="164" t="s">
        <v>11</v>
      </c>
      <c r="B21" s="4">
        <v>734.77180899999996</v>
      </c>
    </row>
    <row r="22" spans="1:2" x14ac:dyDescent="0.2">
      <c r="A22" s="165" t="s">
        <v>12</v>
      </c>
      <c r="B22" s="4">
        <v>-159.23500000000001</v>
      </c>
    </row>
    <row r="23" spans="1:2" x14ac:dyDescent="0.2">
      <c r="A23" s="165" t="s">
        <v>13</v>
      </c>
      <c r="B23" s="4">
        <v>894.00680899999998</v>
      </c>
    </row>
    <row r="24" spans="1:2" x14ac:dyDescent="0.2">
      <c r="A24" s="164" t="s">
        <v>14</v>
      </c>
      <c r="B24" s="4">
        <v>380.969043</v>
      </c>
    </row>
    <row r="25" spans="1:2" x14ac:dyDescent="0.2">
      <c r="A25" s="164" t="s">
        <v>15</v>
      </c>
      <c r="B25" s="4">
        <v>0.62289300000000003</v>
      </c>
    </row>
    <row r="26" spans="1:2" x14ac:dyDescent="0.2">
      <c r="A26" s="164" t="s">
        <v>9</v>
      </c>
      <c r="B26" s="4">
        <v>-158.67991599999999</v>
      </c>
    </row>
    <row r="27" spans="1:2" x14ac:dyDescent="0.2">
      <c r="A27" s="163" t="s">
        <v>16</v>
      </c>
      <c r="B27" s="162">
        <v>-2066.9766690000001</v>
      </c>
    </row>
    <row r="28" spans="1:2" x14ac:dyDescent="0.2">
      <c r="A28" s="163" t="s">
        <v>17</v>
      </c>
      <c r="B28" s="162">
        <v>0.3</v>
      </c>
    </row>
    <row r="29" spans="1:2" x14ac:dyDescent="0.2">
      <c r="A29" s="164" t="s">
        <v>18</v>
      </c>
      <c r="B29" s="4">
        <v>0.3</v>
      </c>
    </row>
    <row r="30" spans="1:2" x14ac:dyDescent="0.2">
      <c r="A30" s="163" t="s">
        <v>19</v>
      </c>
      <c r="B30" s="162">
        <v>-434.54112400000002</v>
      </c>
    </row>
    <row r="31" spans="1:2" x14ac:dyDescent="0.2">
      <c r="A31" s="164" t="s">
        <v>20</v>
      </c>
      <c r="B31" s="4">
        <v>2365.4748840000002</v>
      </c>
    </row>
    <row r="32" spans="1:2" x14ac:dyDescent="0.2">
      <c r="A32" s="164" t="s">
        <v>18</v>
      </c>
      <c r="B32" s="4">
        <v>-2855.596008</v>
      </c>
    </row>
    <row r="33" spans="1:5" x14ac:dyDescent="0.2">
      <c r="A33" s="164" t="s">
        <v>21</v>
      </c>
      <c r="B33" s="4">
        <v>55.58</v>
      </c>
    </row>
    <row r="34" spans="1:5" x14ac:dyDescent="0.2">
      <c r="A34" s="163" t="s">
        <v>22</v>
      </c>
      <c r="B34" s="162">
        <v>-1108.9928399999999</v>
      </c>
    </row>
    <row r="35" spans="1:5" x14ac:dyDescent="0.2">
      <c r="A35" s="163" t="s">
        <v>23</v>
      </c>
      <c r="B35" s="162">
        <v>523.14270499999998</v>
      </c>
    </row>
    <row r="36" spans="1:5" x14ac:dyDescent="0.2">
      <c r="A36" s="163" t="s">
        <v>24</v>
      </c>
      <c r="B36" s="162">
        <v>142.17366200000001</v>
      </c>
    </row>
    <row r="37" spans="1:5" x14ac:dyDescent="0.2">
      <c r="A37" s="166" t="s">
        <v>253</v>
      </c>
      <c r="B37" s="39">
        <v>-1632.1355450000001</v>
      </c>
      <c r="C37" s="40"/>
    </row>
    <row r="38" spans="1:5" x14ac:dyDescent="0.2">
      <c r="A38" s="163" t="s">
        <v>254</v>
      </c>
      <c r="B38" s="162">
        <v>-1251.166502</v>
      </c>
    </row>
    <row r="39" spans="1:5" x14ac:dyDescent="0.2">
      <c r="A39" s="163" t="s">
        <v>159</v>
      </c>
      <c r="B39" s="162">
        <f>+B40+B41</f>
        <v>2562.0658349999999</v>
      </c>
      <c r="D39" s="40"/>
    </row>
    <row r="40" spans="1:5" x14ac:dyDescent="0.2">
      <c r="A40" s="164" t="s">
        <v>25</v>
      </c>
      <c r="B40" s="4">
        <v>1331.2238299999999</v>
      </c>
    </row>
    <row r="41" spans="1:5" x14ac:dyDescent="0.2">
      <c r="A41" s="164" t="s">
        <v>26</v>
      </c>
      <c r="B41" s="4">
        <v>1230.842005</v>
      </c>
    </row>
    <row r="42" spans="1:5" x14ac:dyDescent="0.2">
      <c r="A42" s="163" t="s">
        <v>160</v>
      </c>
      <c r="B42" s="162">
        <f>+B43+B44</f>
        <v>929.93029000000001</v>
      </c>
      <c r="E42" s="40"/>
    </row>
    <row r="43" spans="1:5" x14ac:dyDescent="0.2">
      <c r="A43" s="164" t="s">
        <v>21</v>
      </c>
      <c r="B43" s="4">
        <v>713.00764600000002</v>
      </c>
    </row>
    <row r="44" spans="1:5" x14ac:dyDescent="0.2">
      <c r="A44" s="167" t="s">
        <v>27</v>
      </c>
      <c r="B44" s="41">
        <v>216.92264399999999</v>
      </c>
    </row>
    <row r="46" spans="1:5" x14ac:dyDescent="0.2">
      <c r="B46" s="40"/>
    </row>
    <row r="47" spans="1:5" x14ac:dyDescent="0.2">
      <c r="A47" s="11" t="s">
        <v>112</v>
      </c>
    </row>
    <row r="48" spans="1:5" x14ac:dyDescent="0.2">
      <c r="A48" s="11" t="s">
        <v>48</v>
      </c>
    </row>
    <row r="50" spans="1:3" x14ac:dyDescent="0.2">
      <c r="A50" s="159" t="s">
        <v>108</v>
      </c>
      <c r="B50" s="160" t="s">
        <v>49</v>
      </c>
    </row>
    <row r="51" spans="1:3" x14ac:dyDescent="0.2">
      <c r="A51" s="163" t="s">
        <v>51</v>
      </c>
      <c r="B51" s="162">
        <v>0</v>
      </c>
    </row>
    <row r="52" spans="1:3" x14ac:dyDescent="0.2">
      <c r="A52" s="42" t="s">
        <v>52</v>
      </c>
      <c r="B52" s="43">
        <v>110</v>
      </c>
    </row>
    <row r="53" spans="1:3" x14ac:dyDescent="0.2">
      <c r="A53" s="42" t="s">
        <v>53</v>
      </c>
      <c r="B53" s="43">
        <v>56.234999999999999</v>
      </c>
    </row>
    <row r="54" spans="1:3" x14ac:dyDescent="0.2">
      <c r="A54" s="42" t="s">
        <v>54</v>
      </c>
      <c r="B54" s="43">
        <v>-166.23500000000001</v>
      </c>
    </row>
    <row r="55" spans="1:3" x14ac:dyDescent="0.2">
      <c r="A55" s="168" t="s">
        <v>55</v>
      </c>
      <c r="B55" s="169">
        <v>142.457942</v>
      </c>
    </row>
    <row r="56" spans="1:3" ht="25.5" x14ac:dyDescent="0.2">
      <c r="A56" s="42" t="s">
        <v>56</v>
      </c>
      <c r="B56" s="43">
        <v>100</v>
      </c>
    </row>
    <row r="57" spans="1:3" x14ac:dyDescent="0.2">
      <c r="A57" s="42" t="s">
        <v>57</v>
      </c>
      <c r="B57" s="43">
        <v>6.9797039999999999</v>
      </c>
    </row>
    <row r="58" spans="1:3" x14ac:dyDescent="0.2">
      <c r="A58" s="42" t="s">
        <v>58</v>
      </c>
      <c r="B58" s="43">
        <v>35.478237999999997</v>
      </c>
    </row>
    <row r="59" spans="1:3" x14ac:dyDescent="0.2">
      <c r="A59" s="168" t="s">
        <v>59</v>
      </c>
      <c r="B59" s="169">
        <v>-4.768821</v>
      </c>
    </row>
    <row r="60" spans="1:3" ht="25.5" x14ac:dyDescent="0.2">
      <c r="A60" s="42" t="s">
        <v>60</v>
      </c>
      <c r="B60" s="43">
        <v>-4.768821</v>
      </c>
    </row>
    <row r="61" spans="1:3" x14ac:dyDescent="0.2">
      <c r="A61" s="168" t="s">
        <v>61</v>
      </c>
      <c r="B61" s="169">
        <v>1522.474692</v>
      </c>
      <c r="C61" s="40"/>
    </row>
    <row r="62" spans="1:3" ht="25.5" x14ac:dyDescent="0.2">
      <c r="A62" s="42" t="s">
        <v>62</v>
      </c>
      <c r="B62" s="43">
        <v>1459.4402279999999</v>
      </c>
      <c r="C62" s="40"/>
    </row>
    <row r="63" spans="1:3" ht="13.5" customHeight="1" x14ac:dyDescent="0.2">
      <c r="A63" s="42" t="s">
        <v>63</v>
      </c>
      <c r="B63" s="43">
        <v>63.034464</v>
      </c>
      <c r="C63" s="40"/>
    </row>
    <row r="64" spans="1:3" x14ac:dyDescent="0.2">
      <c r="A64" s="168" t="s">
        <v>64</v>
      </c>
      <c r="B64" s="169">
        <v>0</v>
      </c>
    </row>
    <row r="65" spans="1:2" x14ac:dyDescent="0.2">
      <c r="A65" s="42" t="s">
        <v>65</v>
      </c>
      <c r="B65" s="43">
        <v>-24.5</v>
      </c>
    </row>
    <row r="66" spans="1:2" x14ac:dyDescent="0.2">
      <c r="A66" s="42" t="s">
        <v>66</v>
      </c>
      <c r="B66" s="43">
        <v>-0.5</v>
      </c>
    </row>
    <row r="67" spans="1:2" ht="25.5" x14ac:dyDescent="0.2">
      <c r="A67" s="42" t="s">
        <v>67</v>
      </c>
      <c r="B67" s="43">
        <v>-51.563099999999999</v>
      </c>
    </row>
    <row r="68" spans="1:2" x14ac:dyDescent="0.2">
      <c r="A68" s="42" t="s">
        <v>68</v>
      </c>
      <c r="B68" s="43">
        <v>-160</v>
      </c>
    </row>
    <row r="69" spans="1:2" x14ac:dyDescent="0.2">
      <c r="A69" s="42" t="s">
        <v>69</v>
      </c>
      <c r="B69" s="43">
        <v>262.56309999999996</v>
      </c>
    </row>
    <row r="70" spans="1:2" x14ac:dyDescent="0.2">
      <c r="A70" s="42" t="s">
        <v>70</v>
      </c>
      <c r="B70" s="43">
        <v>-9</v>
      </c>
    </row>
    <row r="71" spans="1:2" x14ac:dyDescent="0.2">
      <c r="A71" s="42" t="s">
        <v>71</v>
      </c>
      <c r="B71" s="43">
        <v>-17</v>
      </c>
    </row>
    <row r="72" spans="1:2" x14ac:dyDescent="0.2">
      <c r="A72" s="168" t="s">
        <v>72</v>
      </c>
      <c r="B72" s="169">
        <v>139.00716</v>
      </c>
    </row>
    <row r="73" spans="1:2" x14ac:dyDescent="0.2">
      <c r="A73" s="42" t="s">
        <v>73</v>
      </c>
      <c r="B73" s="43">
        <v>139.00716</v>
      </c>
    </row>
    <row r="74" spans="1:2" x14ac:dyDescent="0.2">
      <c r="A74" s="168" t="s">
        <v>74</v>
      </c>
      <c r="B74" s="169">
        <v>5</v>
      </c>
    </row>
    <row r="75" spans="1:2" x14ac:dyDescent="0.2">
      <c r="A75" s="42" t="s">
        <v>75</v>
      </c>
      <c r="B75" s="43">
        <v>5</v>
      </c>
    </row>
    <row r="76" spans="1:2" x14ac:dyDescent="0.2">
      <c r="A76" s="168" t="s">
        <v>76</v>
      </c>
      <c r="B76" s="169">
        <v>135.54208499999999</v>
      </c>
    </row>
    <row r="77" spans="1:2" x14ac:dyDescent="0.2">
      <c r="A77" s="42" t="s">
        <v>77</v>
      </c>
      <c r="B77" s="43">
        <v>-1.667003</v>
      </c>
    </row>
    <row r="78" spans="1:2" ht="25.5" x14ac:dyDescent="0.2">
      <c r="A78" s="42" t="s">
        <v>78</v>
      </c>
      <c r="B78" s="43">
        <v>137.20908799999998</v>
      </c>
    </row>
    <row r="79" spans="1:2" x14ac:dyDescent="0.2">
      <c r="A79" s="168" t="s">
        <v>79</v>
      </c>
      <c r="B79" s="169">
        <v>37</v>
      </c>
    </row>
    <row r="80" spans="1:2" x14ac:dyDescent="0.2">
      <c r="A80" s="42" t="s">
        <v>80</v>
      </c>
      <c r="B80" s="43">
        <v>37</v>
      </c>
    </row>
    <row r="81" spans="1:2" x14ac:dyDescent="0.2">
      <c r="A81" s="168" t="s">
        <v>81</v>
      </c>
      <c r="B81" s="169">
        <v>135.93758700000001</v>
      </c>
    </row>
    <row r="82" spans="1:2" x14ac:dyDescent="0.2">
      <c r="A82" s="42" t="s">
        <v>82</v>
      </c>
      <c r="B82" s="43">
        <v>135.93758700000001</v>
      </c>
    </row>
    <row r="83" spans="1:2" x14ac:dyDescent="0.2">
      <c r="A83" s="168" t="s">
        <v>83</v>
      </c>
      <c r="B83" s="169">
        <v>2024.6375700000001</v>
      </c>
    </row>
    <row r="84" spans="1:2" x14ac:dyDescent="0.2">
      <c r="A84" s="42" t="s">
        <v>84</v>
      </c>
      <c r="B84" s="43">
        <v>674.63756999999998</v>
      </c>
    </row>
    <row r="85" spans="1:2" x14ac:dyDescent="0.2">
      <c r="A85" s="42" t="s">
        <v>85</v>
      </c>
      <c r="B85" s="43">
        <v>1350</v>
      </c>
    </row>
    <row r="86" spans="1:2" x14ac:dyDescent="0.2">
      <c r="A86" s="168" t="s">
        <v>86</v>
      </c>
      <c r="B86" s="169">
        <v>206.41218700000002</v>
      </c>
    </row>
    <row r="87" spans="1:2" x14ac:dyDescent="0.2">
      <c r="A87" s="42" t="s">
        <v>87</v>
      </c>
      <c r="B87" s="43">
        <v>22.41</v>
      </c>
    </row>
    <row r="88" spans="1:2" x14ac:dyDescent="0.2">
      <c r="A88" s="42" t="s">
        <v>88</v>
      </c>
      <c r="B88" s="43">
        <v>21.337754</v>
      </c>
    </row>
    <row r="89" spans="1:2" x14ac:dyDescent="0.2">
      <c r="A89" s="42" t="s">
        <v>89</v>
      </c>
      <c r="B89" s="43">
        <v>75.040000000000006</v>
      </c>
    </row>
    <row r="90" spans="1:2" x14ac:dyDescent="0.2">
      <c r="A90" s="42" t="s">
        <v>90</v>
      </c>
      <c r="B90" s="43">
        <v>87.62443300000001</v>
      </c>
    </row>
    <row r="91" spans="1:2" x14ac:dyDescent="0.2">
      <c r="A91" s="168" t="s">
        <v>91</v>
      </c>
      <c r="B91" s="169">
        <v>8134.6059859999996</v>
      </c>
    </row>
    <row r="92" spans="1:2" x14ac:dyDescent="0.2">
      <c r="A92" s="42" t="s">
        <v>92</v>
      </c>
      <c r="B92" s="43">
        <v>8124.6059859999996</v>
      </c>
    </row>
    <row r="93" spans="1:2" x14ac:dyDescent="0.2">
      <c r="A93" s="42" t="s">
        <v>93</v>
      </c>
      <c r="B93" s="43">
        <v>10</v>
      </c>
    </row>
    <row r="94" spans="1:2" x14ac:dyDescent="0.2">
      <c r="A94" s="168" t="s">
        <v>94</v>
      </c>
      <c r="B94" s="169">
        <v>-233.891694</v>
      </c>
    </row>
    <row r="95" spans="1:2" x14ac:dyDescent="0.2">
      <c r="A95" s="42" t="s">
        <v>95</v>
      </c>
      <c r="B95" s="43">
        <v>-165.92098300000001</v>
      </c>
    </row>
    <row r="96" spans="1:2" x14ac:dyDescent="0.2">
      <c r="A96" s="42" t="s">
        <v>96</v>
      </c>
      <c r="B96" s="43">
        <v>-67.970710999999994</v>
      </c>
    </row>
    <row r="97" spans="1:2" x14ac:dyDescent="0.2">
      <c r="A97" s="168" t="s">
        <v>97</v>
      </c>
      <c r="B97" s="169">
        <v>-9125.15452</v>
      </c>
    </row>
    <row r="98" spans="1:2" x14ac:dyDescent="0.2">
      <c r="A98" s="42" t="s">
        <v>98</v>
      </c>
      <c r="B98" s="43">
        <v>-9125.15452</v>
      </c>
    </row>
    <row r="99" spans="1:2" x14ac:dyDescent="0.2">
      <c r="A99" s="168" t="s">
        <v>101</v>
      </c>
      <c r="B99" s="169">
        <v>314.74752699999999</v>
      </c>
    </row>
    <row r="100" spans="1:2" x14ac:dyDescent="0.2">
      <c r="A100" s="42" t="s">
        <v>118</v>
      </c>
      <c r="B100" s="43">
        <v>314.74752699999999</v>
      </c>
    </row>
    <row r="101" spans="1:2" x14ac:dyDescent="0.2">
      <c r="A101" s="168" t="s">
        <v>102</v>
      </c>
      <c r="B101" s="169">
        <v>-30.145658000000001</v>
      </c>
    </row>
    <row r="102" spans="1:2" x14ac:dyDescent="0.2">
      <c r="A102" s="42" t="s">
        <v>103</v>
      </c>
      <c r="B102" s="43">
        <v>-30.145658000000001</v>
      </c>
    </row>
    <row r="103" spans="1:2" x14ac:dyDescent="0.2">
      <c r="A103" s="168" t="s">
        <v>104</v>
      </c>
      <c r="B103" s="169">
        <v>136.45490700000002</v>
      </c>
    </row>
    <row r="104" spans="1:2" x14ac:dyDescent="0.2">
      <c r="A104" s="42" t="s">
        <v>105</v>
      </c>
      <c r="B104" s="43">
        <v>136.45490700000002</v>
      </c>
    </row>
    <row r="105" spans="1:2" x14ac:dyDescent="0.2">
      <c r="A105" s="168" t="s">
        <v>106</v>
      </c>
      <c r="B105" s="169">
        <v>-3017.1742450000002</v>
      </c>
    </row>
    <row r="106" spans="1:2" x14ac:dyDescent="0.2">
      <c r="A106" s="42" t="s">
        <v>107</v>
      </c>
      <c r="B106" s="43">
        <v>-3017.1742450000002</v>
      </c>
    </row>
    <row r="107" spans="1:2" x14ac:dyDescent="0.2">
      <c r="A107" s="178" t="s">
        <v>42</v>
      </c>
      <c r="B107" s="179">
        <f>+B51+B55+B59+B61+B64+B72+B74+B76+B79+B81+B83+B86+B91+B94+B97+B99+B101+B103+B105</f>
        <v>523.14270500000066</v>
      </c>
    </row>
    <row r="110" spans="1:2" x14ac:dyDescent="0.2">
      <c r="A110" s="11" t="s">
        <v>115</v>
      </c>
    </row>
    <row r="111" spans="1:2" x14ac:dyDescent="0.2">
      <c r="A111" s="11" t="s">
        <v>48</v>
      </c>
    </row>
    <row r="113" spans="1:2" x14ac:dyDescent="0.2">
      <c r="A113" s="159" t="s">
        <v>36</v>
      </c>
      <c r="B113" s="160" t="s">
        <v>49</v>
      </c>
    </row>
    <row r="114" spans="1:2" x14ac:dyDescent="0.2">
      <c r="A114" s="46" t="s">
        <v>37</v>
      </c>
      <c r="B114" s="47">
        <v>-9.5</v>
      </c>
    </row>
    <row r="115" spans="1:2" x14ac:dyDescent="0.2">
      <c r="A115" s="46" t="s">
        <v>38</v>
      </c>
      <c r="B115" s="47">
        <v>77.599999999999994</v>
      </c>
    </row>
    <row r="116" spans="1:2" x14ac:dyDescent="0.2">
      <c r="A116" s="46" t="s">
        <v>39</v>
      </c>
      <c r="B116" s="47">
        <v>850.7</v>
      </c>
    </row>
    <row r="117" spans="1:2" x14ac:dyDescent="0.2">
      <c r="A117" s="46" t="s">
        <v>40</v>
      </c>
      <c r="B117" s="47">
        <v>-776.7</v>
      </c>
    </row>
    <row r="118" spans="1:2" x14ac:dyDescent="0.2">
      <c r="A118" s="46" t="s">
        <v>41</v>
      </c>
      <c r="B118" s="47">
        <v>381</v>
      </c>
    </row>
    <row r="119" spans="1:2" x14ac:dyDescent="0.2">
      <c r="A119" s="172" t="s">
        <v>42</v>
      </c>
      <c r="B119" s="174">
        <f>+SUM(B114:B118)</f>
        <v>523.1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0"/>
  <sheetViews>
    <sheetView zoomScaleNormal="100" workbookViewId="0">
      <selection activeCell="J50" sqref="J50"/>
    </sheetView>
  </sheetViews>
  <sheetFormatPr baseColWidth="10" defaultColWidth="9.140625" defaultRowHeight="12.75" x14ac:dyDescent="0.2"/>
  <cols>
    <col min="1" max="1" width="56" style="13" customWidth="1"/>
    <col min="2" max="5" width="12.85546875" style="13" hidden="1" customWidth="1"/>
    <col min="6" max="6" width="12.85546875" style="13" customWidth="1"/>
    <col min="7" max="7" width="10.5703125" style="13" customWidth="1"/>
    <col min="8" max="16384" width="9.140625" style="13"/>
  </cols>
  <sheetData>
    <row r="1" spans="1:6" x14ac:dyDescent="0.2">
      <c r="A1" s="10" t="s">
        <v>46</v>
      </c>
    </row>
    <row r="2" spans="1:6" x14ac:dyDescent="0.2">
      <c r="A2" s="11" t="s">
        <v>255</v>
      </c>
    </row>
    <row r="3" spans="1:6" x14ac:dyDescent="0.2">
      <c r="A3" s="11" t="s">
        <v>256</v>
      </c>
    </row>
    <row r="4" spans="1:6" x14ac:dyDescent="0.2">
      <c r="A4" s="11" t="s">
        <v>252</v>
      </c>
    </row>
    <row r="5" spans="1:6" x14ac:dyDescent="0.2">
      <c r="A5" s="12" t="s">
        <v>109</v>
      </c>
    </row>
    <row r="6" spans="1:6" x14ac:dyDescent="0.2">
      <c r="A6" s="13" t="s">
        <v>110</v>
      </c>
    </row>
    <row r="7" spans="1:6" x14ac:dyDescent="0.2">
      <c r="A7" s="13" t="s">
        <v>113</v>
      </c>
    </row>
    <row r="8" spans="1:6" x14ac:dyDescent="0.2">
      <c r="A8" s="13" t="s">
        <v>114</v>
      </c>
    </row>
    <row r="9" spans="1:6" x14ac:dyDescent="0.2">
      <c r="A9" s="11"/>
    </row>
    <row r="11" spans="1:6" x14ac:dyDescent="0.2">
      <c r="A11" s="11" t="s">
        <v>111</v>
      </c>
    </row>
    <row r="12" spans="1:6" x14ac:dyDescent="0.2">
      <c r="A12" s="11" t="s">
        <v>48</v>
      </c>
    </row>
    <row r="13" spans="1:6" x14ac:dyDescent="0.2">
      <c r="A13" s="49"/>
    </row>
    <row r="14" spans="1:6" x14ac:dyDescent="0.2">
      <c r="A14" s="50" t="s">
        <v>1</v>
      </c>
    </row>
    <row r="15" spans="1:6" s="51" customFormat="1" ht="16.5" customHeight="1" x14ac:dyDescent="0.2">
      <c r="A15" s="180" t="s">
        <v>50</v>
      </c>
      <c r="B15" s="175" t="s">
        <v>2</v>
      </c>
      <c r="C15" s="180" t="s">
        <v>3</v>
      </c>
      <c r="D15" s="175" t="s">
        <v>4</v>
      </c>
      <c r="E15" s="180" t="s">
        <v>5</v>
      </c>
      <c r="F15" s="175" t="s">
        <v>49</v>
      </c>
    </row>
    <row r="16" spans="1:6" x14ac:dyDescent="0.2">
      <c r="A16" s="192" t="s">
        <v>6</v>
      </c>
      <c r="B16" s="193">
        <v>0</v>
      </c>
      <c r="C16" s="193">
        <v>-2256.0588210000001</v>
      </c>
      <c r="D16" s="193">
        <v>2256.348117</v>
      </c>
      <c r="E16" s="193">
        <v>0</v>
      </c>
      <c r="F16" s="194">
        <v>0.289296</v>
      </c>
    </row>
    <row r="17" spans="1:6" x14ac:dyDescent="0.2">
      <c r="A17" s="164" t="s">
        <v>9</v>
      </c>
      <c r="B17" s="52">
        <v>0</v>
      </c>
      <c r="C17" s="52">
        <v>-2256.0588210000001</v>
      </c>
      <c r="D17" s="52">
        <v>2256.348117</v>
      </c>
      <c r="E17" s="52">
        <v>0</v>
      </c>
      <c r="F17" s="195">
        <v>0.289296</v>
      </c>
    </row>
    <row r="18" spans="1:6" x14ac:dyDescent="0.2">
      <c r="A18" s="163" t="s">
        <v>10</v>
      </c>
      <c r="B18" s="187">
        <v>-4756.6698280000001</v>
      </c>
      <c r="C18" s="187">
        <v>-5112.5335839999998</v>
      </c>
      <c r="D18" s="187">
        <v>10079.685993999999</v>
      </c>
      <c r="E18" s="187">
        <v>0</v>
      </c>
      <c r="F18" s="196">
        <v>210.48258200000001</v>
      </c>
    </row>
    <row r="19" spans="1:6" x14ac:dyDescent="0.2">
      <c r="A19" s="164" t="s">
        <v>11</v>
      </c>
      <c r="B19" s="52">
        <v>-234.29733899999999</v>
      </c>
      <c r="C19" s="52">
        <v>166.99698599999999</v>
      </c>
      <c r="D19" s="52">
        <v>218.33962199999999</v>
      </c>
      <c r="E19" s="52">
        <v>0</v>
      </c>
      <c r="F19" s="195">
        <v>151.03926899999999</v>
      </c>
    </row>
    <row r="20" spans="1:6" x14ac:dyDescent="0.2">
      <c r="A20" s="165" t="s">
        <v>12</v>
      </c>
      <c r="B20" s="52">
        <v>-39.612520000000004</v>
      </c>
      <c r="C20" s="52">
        <v>0</v>
      </c>
      <c r="D20" s="52">
        <v>39.612520000000004</v>
      </c>
      <c r="E20" s="52">
        <v>0</v>
      </c>
      <c r="F20" s="195">
        <v>0</v>
      </c>
    </row>
    <row r="21" spans="1:6" x14ac:dyDescent="0.2">
      <c r="A21" s="165" t="s">
        <v>13</v>
      </c>
      <c r="B21" s="52">
        <v>-194.684819</v>
      </c>
      <c r="C21" s="52">
        <v>166.99698599999999</v>
      </c>
      <c r="D21" s="52">
        <v>178.727102</v>
      </c>
      <c r="E21" s="52">
        <v>0</v>
      </c>
      <c r="F21" s="195">
        <v>151.03926899999999</v>
      </c>
    </row>
    <row r="22" spans="1:6" x14ac:dyDescent="0.2">
      <c r="A22" s="164" t="s">
        <v>15</v>
      </c>
      <c r="B22" s="52">
        <v>-10</v>
      </c>
      <c r="C22" s="52">
        <v>10</v>
      </c>
      <c r="D22" s="52">
        <v>2.805939</v>
      </c>
      <c r="E22" s="52">
        <v>0</v>
      </c>
      <c r="F22" s="195">
        <v>2.805939</v>
      </c>
    </row>
    <row r="23" spans="1:6" x14ac:dyDescent="0.2">
      <c r="A23" s="164" t="s">
        <v>9</v>
      </c>
      <c r="B23" s="52">
        <v>-4512.3724890000003</v>
      </c>
      <c r="C23" s="52">
        <v>-5289.5305699999999</v>
      </c>
      <c r="D23" s="52">
        <v>9858.5404330000001</v>
      </c>
      <c r="E23" s="52">
        <v>0</v>
      </c>
      <c r="F23" s="195">
        <v>56.637374000000001</v>
      </c>
    </row>
    <row r="24" spans="1:6" x14ac:dyDescent="0.2">
      <c r="A24" s="163" t="s">
        <v>16</v>
      </c>
      <c r="B24" s="187">
        <v>4756.6698280000001</v>
      </c>
      <c r="C24" s="187">
        <v>2856.4747630000002</v>
      </c>
      <c r="D24" s="187">
        <v>-7823.3378769999999</v>
      </c>
      <c r="E24" s="187">
        <v>0</v>
      </c>
      <c r="F24" s="196">
        <v>-210.193286</v>
      </c>
    </row>
    <row r="25" spans="1:6" x14ac:dyDescent="0.2">
      <c r="A25" s="163" t="s">
        <v>17</v>
      </c>
      <c r="B25" s="187">
        <v>0</v>
      </c>
      <c r="C25" s="187">
        <v>804.37634400000002</v>
      </c>
      <c r="D25" s="187">
        <v>0</v>
      </c>
      <c r="E25" s="187">
        <v>0</v>
      </c>
      <c r="F25" s="196">
        <v>804.37634400000002</v>
      </c>
    </row>
    <row r="26" spans="1:6" x14ac:dyDescent="0.2">
      <c r="A26" s="164" t="s">
        <v>18</v>
      </c>
      <c r="B26" s="52">
        <v>0</v>
      </c>
      <c r="C26" s="52">
        <v>4.3763439999999996</v>
      </c>
      <c r="D26" s="52">
        <v>0</v>
      </c>
      <c r="E26" s="52">
        <v>0</v>
      </c>
      <c r="F26" s="195">
        <v>4.3763439999999996</v>
      </c>
    </row>
    <row r="27" spans="1:6" x14ac:dyDescent="0.2">
      <c r="A27" s="164" t="s">
        <v>25</v>
      </c>
      <c r="B27" s="52">
        <v>0</v>
      </c>
      <c r="C27" s="52">
        <v>800</v>
      </c>
      <c r="D27" s="52">
        <v>0</v>
      </c>
      <c r="E27" s="52">
        <v>0</v>
      </c>
      <c r="F27" s="195">
        <v>800</v>
      </c>
    </row>
    <row r="28" spans="1:6" x14ac:dyDescent="0.2">
      <c r="A28" s="163" t="s">
        <v>19</v>
      </c>
      <c r="B28" s="187">
        <v>-4.3763540000000001</v>
      </c>
      <c r="C28" s="187">
        <v>4.3763439999999996</v>
      </c>
      <c r="D28" s="187">
        <v>-205.81693200000001</v>
      </c>
      <c r="E28" s="187">
        <v>0</v>
      </c>
      <c r="F28" s="196">
        <v>-205.81694200000001</v>
      </c>
    </row>
    <row r="29" spans="1:6" x14ac:dyDescent="0.2">
      <c r="A29" s="164" t="s">
        <v>20</v>
      </c>
      <c r="B29" s="52">
        <v>-155.077483</v>
      </c>
      <c r="C29" s="52">
        <v>4.2774729999999996</v>
      </c>
      <c r="D29" s="52">
        <v>-89.682856000000001</v>
      </c>
      <c r="E29" s="52">
        <v>0</v>
      </c>
      <c r="F29" s="195">
        <v>-240.482866</v>
      </c>
    </row>
    <row r="30" spans="1:6" x14ac:dyDescent="0.2">
      <c r="A30" s="164" t="s">
        <v>18</v>
      </c>
      <c r="B30" s="52">
        <v>150.70112900000001</v>
      </c>
      <c r="C30" s="52">
        <v>9.8871000000000001E-2</v>
      </c>
      <c r="D30" s="52">
        <v>-116.13407599999999</v>
      </c>
      <c r="E30" s="52">
        <v>0</v>
      </c>
      <c r="F30" s="195">
        <v>34.665923999999997</v>
      </c>
    </row>
    <row r="31" spans="1:6" x14ac:dyDescent="0.2">
      <c r="A31" s="163" t="s">
        <v>22</v>
      </c>
      <c r="B31" s="187">
        <v>0</v>
      </c>
      <c r="C31" s="187">
        <v>-1451.6824770000001</v>
      </c>
      <c r="D31" s="187">
        <v>2256.348117</v>
      </c>
      <c r="E31" s="187">
        <v>0</v>
      </c>
      <c r="F31" s="196">
        <v>804.66564000000005</v>
      </c>
    </row>
    <row r="32" spans="1:6" x14ac:dyDescent="0.2">
      <c r="A32" s="163" t="s">
        <v>23</v>
      </c>
      <c r="B32" s="187">
        <v>-4761.046182</v>
      </c>
      <c r="C32" s="187">
        <v>-5108.1572399999995</v>
      </c>
      <c r="D32" s="187">
        <v>9873.8690619999998</v>
      </c>
      <c r="E32" s="187">
        <v>0</v>
      </c>
      <c r="F32" s="196">
        <v>4.6656399999999998</v>
      </c>
    </row>
    <row r="33" spans="1:6" x14ac:dyDescent="0.2">
      <c r="A33" s="163" t="s">
        <v>24</v>
      </c>
      <c r="B33" s="187">
        <v>-4761.046182</v>
      </c>
      <c r="C33" s="187">
        <v>-5108.1572399999995</v>
      </c>
      <c r="D33" s="187">
        <v>9873.8690619999998</v>
      </c>
      <c r="E33" s="187">
        <v>0</v>
      </c>
      <c r="F33" s="196">
        <v>4.6656399999999998</v>
      </c>
    </row>
    <row r="34" spans="1:6" x14ac:dyDescent="0.2">
      <c r="A34" s="166" t="s">
        <v>253</v>
      </c>
      <c r="B34" s="53">
        <v>0</v>
      </c>
      <c r="C34" s="53">
        <v>800</v>
      </c>
      <c r="D34" s="53">
        <v>0</v>
      </c>
      <c r="E34" s="53">
        <v>0</v>
      </c>
      <c r="F34" s="197">
        <v>800</v>
      </c>
    </row>
    <row r="35" spans="1:6" x14ac:dyDescent="0.2">
      <c r="A35" s="163" t="s">
        <v>254</v>
      </c>
      <c r="B35" s="187">
        <v>0</v>
      </c>
      <c r="C35" s="187">
        <v>800</v>
      </c>
      <c r="D35" s="187">
        <v>0</v>
      </c>
      <c r="E35" s="187">
        <v>0</v>
      </c>
      <c r="F35" s="196">
        <v>800</v>
      </c>
    </row>
    <row r="36" spans="1:6" x14ac:dyDescent="0.2">
      <c r="A36" s="163" t="s">
        <v>271</v>
      </c>
      <c r="B36" s="187">
        <v>0</v>
      </c>
      <c r="C36" s="187">
        <v>800</v>
      </c>
      <c r="D36" s="187">
        <v>0</v>
      </c>
      <c r="E36" s="187">
        <v>0</v>
      </c>
      <c r="F36" s="196">
        <v>800</v>
      </c>
    </row>
    <row r="37" spans="1:6" x14ac:dyDescent="0.2">
      <c r="A37" s="167" t="s">
        <v>21</v>
      </c>
      <c r="B37" s="198">
        <v>0</v>
      </c>
      <c r="C37" s="198">
        <v>800</v>
      </c>
      <c r="D37" s="198">
        <v>0</v>
      </c>
      <c r="E37" s="198">
        <v>0</v>
      </c>
      <c r="F37" s="199">
        <v>800</v>
      </c>
    </row>
    <row r="38" spans="1:6" x14ac:dyDescent="0.2">
      <c r="A38" s="50" t="s">
        <v>1</v>
      </c>
    </row>
    <row r="40" spans="1:6" x14ac:dyDescent="0.2">
      <c r="A40" s="11" t="s">
        <v>112</v>
      </c>
    </row>
    <row r="41" spans="1:6" x14ac:dyDescent="0.2">
      <c r="A41" s="11" t="s">
        <v>48</v>
      </c>
    </row>
    <row r="43" spans="1:6" x14ac:dyDescent="0.2">
      <c r="A43" s="181" t="s">
        <v>108</v>
      </c>
      <c r="B43" s="175" t="s">
        <v>49</v>
      </c>
      <c r="C43" s="182"/>
      <c r="D43" s="182"/>
      <c r="E43" s="182"/>
      <c r="F43" s="175" t="s">
        <v>49</v>
      </c>
    </row>
    <row r="44" spans="1:6" x14ac:dyDescent="0.2">
      <c r="A44" s="188" t="s">
        <v>55</v>
      </c>
      <c r="B44" s="189"/>
      <c r="C44" s="189"/>
      <c r="D44" s="189"/>
      <c r="E44" s="189"/>
      <c r="F44" s="190">
        <v>9873.8690620000016</v>
      </c>
    </row>
    <row r="45" spans="1:6" x14ac:dyDescent="0.2">
      <c r="A45" s="54" t="s">
        <v>58</v>
      </c>
      <c r="F45" s="55">
        <v>9873.8690620000016</v>
      </c>
    </row>
    <row r="46" spans="1:6" x14ac:dyDescent="0.2">
      <c r="A46" s="188" t="s">
        <v>61</v>
      </c>
      <c r="B46" s="189"/>
      <c r="C46" s="189"/>
      <c r="D46" s="189"/>
      <c r="E46" s="189"/>
      <c r="F46" s="191">
        <v>164.1</v>
      </c>
    </row>
    <row r="47" spans="1:6" ht="25.5" x14ac:dyDescent="0.2">
      <c r="A47" s="54" t="s">
        <v>62</v>
      </c>
      <c r="F47" s="55">
        <v>164.1</v>
      </c>
    </row>
    <row r="48" spans="1:6" x14ac:dyDescent="0.2">
      <c r="A48" s="188" t="s">
        <v>72</v>
      </c>
      <c r="B48" s="189"/>
      <c r="C48" s="189"/>
      <c r="D48" s="189"/>
      <c r="E48" s="189"/>
      <c r="F48" s="191">
        <v>-0.75857000000000008</v>
      </c>
    </row>
    <row r="49" spans="1:6" x14ac:dyDescent="0.2">
      <c r="A49" s="54" t="s">
        <v>73</v>
      </c>
      <c r="F49" s="55">
        <v>-0.75857000000000008</v>
      </c>
    </row>
    <row r="50" spans="1:6" x14ac:dyDescent="0.2">
      <c r="A50" s="188" t="s">
        <v>79</v>
      </c>
      <c r="B50" s="189"/>
      <c r="C50" s="189"/>
      <c r="D50" s="189"/>
      <c r="E50" s="189"/>
      <c r="F50" s="191">
        <v>7.9581970000000002</v>
      </c>
    </row>
    <row r="51" spans="1:6" x14ac:dyDescent="0.2">
      <c r="A51" s="54" t="s">
        <v>80</v>
      </c>
      <c r="F51" s="55">
        <v>7.9581970000000002</v>
      </c>
    </row>
    <row r="52" spans="1:6" x14ac:dyDescent="0.2">
      <c r="A52" s="188" t="s">
        <v>83</v>
      </c>
      <c r="B52" s="189"/>
      <c r="C52" s="189"/>
      <c r="D52" s="189"/>
      <c r="E52" s="189"/>
      <c r="F52" s="191">
        <v>0.75857000000000008</v>
      </c>
    </row>
    <row r="53" spans="1:6" x14ac:dyDescent="0.2">
      <c r="A53" s="54" t="s">
        <v>84</v>
      </c>
      <c r="F53" s="55">
        <v>0.75857000000000008</v>
      </c>
    </row>
    <row r="54" spans="1:6" x14ac:dyDescent="0.2">
      <c r="A54" s="188" t="s">
        <v>91</v>
      </c>
      <c r="B54" s="189"/>
      <c r="C54" s="189"/>
      <c r="D54" s="189"/>
      <c r="E54" s="189"/>
      <c r="F54" s="191">
        <v>-3.292557</v>
      </c>
    </row>
    <row r="55" spans="1:6" x14ac:dyDescent="0.2">
      <c r="A55" s="54" t="s">
        <v>92</v>
      </c>
      <c r="F55" s="55">
        <v>-3.292557</v>
      </c>
    </row>
    <row r="56" spans="1:6" x14ac:dyDescent="0.2">
      <c r="A56" s="188" t="s">
        <v>99</v>
      </c>
      <c r="B56" s="189"/>
      <c r="C56" s="189"/>
      <c r="D56" s="189"/>
      <c r="E56" s="189"/>
      <c r="F56" s="191">
        <v>-10037.969062</v>
      </c>
    </row>
    <row r="57" spans="1:6" x14ac:dyDescent="0.2">
      <c r="A57" s="54" t="s">
        <v>100</v>
      </c>
      <c r="F57" s="55">
        <v>-10037.968999999999</v>
      </c>
    </row>
    <row r="58" spans="1:6" x14ac:dyDescent="0.2">
      <c r="A58" s="44" t="s">
        <v>42</v>
      </c>
      <c r="B58" s="186"/>
      <c r="C58" s="186"/>
      <c r="D58" s="186"/>
      <c r="E58" s="186"/>
      <c r="F58" s="56">
        <f>+F44+F46+F48+F50+F52+F54+F56</f>
        <v>4.6656400000010763</v>
      </c>
    </row>
    <row r="61" spans="1:6" x14ac:dyDescent="0.2">
      <c r="A61" s="11" t="s">
        <v>115</v>
      </c>
    </row>
    <row r="62" spans="1:6" x14ac:dyDescent="0.2">
      <c r="A62" s="11" t="s">
        <v>48</v>
      </c>
    </row>
    <row r="64" spans="1:6" x14ac:dyDescent="0.2">
      <c r="A64" s="183" t="s">
        <v>36</v>
      </c>
      <c r="B64" s="184" t="s">
        <v>49</v>
      </c>
      <c r="C64" s="182"/>
      <c r="D64" s="182"/>
      <c r="E64" s="182"/>
      <c r="F64" s="184" t="s">
        <v>49</v>
      </c>
    </row>
    <row r="65" spans="1:6" x14ac:dyDescent="0.2">
      <c r="A65" s="46" t="s">
        <v>37</v>
      </c>
      <c r="B65" s="47">
        <v>-9.5</v>
      </c>
      <c r="C65" s="57"/>
      <c r="D65" s="57"/>
      <c r="E65" s="57"/>
      <c r="F65" s="47">
        <v>-0.76</v>
      </c>
    </row>
    <row r="66" spans="1:6" x14ac:dyDescent="0.2">
      <c r="A66" s="46" t="s">
        <v>38</v>
      </c>
      <c r="B66" s="47">
        <v>77.599999999999994</v>
      </c>
      <c r="C66" s="57"/>
      <c r="D66" s="57"/>
      <c r="E66" s="57"/>
      <c r="F66" s="47">
        <v>0</v>
      </c>
    </row>
    <row r="67" spans="1:6" x14ac:dyDescent="0.2">
      <c r="A67" s="46" t="s">
        <v>39</v>
      </c>
      <c r="B67" s="47">
        <v>850.7</v>
      </c>
      <c r="C67" s="57"/>
      <c r="D67" s="57"/>
      <c r="E67" s="57"/>
      <c r="F67" s="47">
        <v>-3.29</v>
      </c>
    </row>
    <row r="68" spans="1:6" x14ac:dyDescent="0.2">
      <c r="A68" s="46" t="s">
        <v>40</v>
      </c>
      <c r="B68" s="47">
        <v>-776.7</v>
      </c>
      <c r="C68" s="57"/>
      <c r="D68" s="57"/>
      <c r="E68" s="57"/>
      <c r="F68" s="47">
        <v>8.7200000000000006</v>
      </c>
    </row>
    <row r="69" spans="1:6" x14ac:dyDescent="0.2">
      <c r="A69" s="46" t="s">
        <v>41</v>
      </c>
      <c r="B69" s="47">
        <v>381</v>
      </c>
      <c r="C69" s="57"/>
      <c r="D69" s="57"/>
      <c r="E69" s="57"/>
      <c r="F69" s="47">
        <v>0</v>
      </c>
    </row>
    <row r="70" spans="1:6" x14ac:dyDescent="0.2">
      <c r="A70" s="48" t="s">
        <v>42</v>
      </c>
      <c r="B70" s="45">
        <f>+SUM(B65:B69)</f>
        <v>523.1</v>
      </c>
      <c r="C70" s="185"/>
      <c r="D70" s="185"/>
      <c r="E70" s="185"/>
      <c r="F70" s="45">
        <f>+SUM(F65:F69)</f>
        <v>4.6700000000000008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97"/>
  <sheetViews>
    <sheetView workbookViewId="0">
      <selection activeCell="H20" sqref="H20"/>
    </sheetView>
  </sheetViews>
  <sheetFormatPr baseColWidth="10" defaultRowHeight="12" x14ac:dyDescent="0.2"/>
  <cols>
    <col min="1" max="1" width="52.140625" style="6" bestFit="1" customWidth="1"/>
    <col min="2" max="16384" width="11.42578125" style="6"/>
  </cols>
  <sheetData>
    <row r="1" spans="1:2" ht="12.75" x14ac:dyDescent="0.2">
      <c r="A1" s="10" t="s">
        <v>119</v>
      </c>
    </row>
    <row r="2" spans="1:2" ht="12.75" x14ac:dyDescent="0.2">
      <c r="A2" s="11" t="s">
        <v>257</v>
      </c>
    </row>
    <row r="3" spans="1:2" ht="12.75" x14ac:dyDescent="0.2">
      <c r="A3" s="11" t="s">
        <v>258</v>
      </c>
    </row>
    <row r="4" spans="1:2" ht="12.75" x14ac:dyDescent="0.2">
      <c r="A4" s="11" t="s">
        <v>252</v>
      </c>
    </row>
    <row r="5" spans="1:2" ht="12.75" x14ac:dyDescent="0.2">
      <c r="A5" s="12" t="s">
        <v>109</v>
      </c>
    </row>
    <row r="6" spans="1:2" ht="12.75" x14ac:dyDescent="0.2">
      <c r="A6" s="13" t="s">
        <v>110</v>
      </c>
    </row>
    <row r="7" spans="1:2" ht="12.75" x14ac:dyDescent="0.2">
      <c r="A7" s="13" t="s">
        <v>113</v>
      </c>
    </row>
    <row r="8" spans="1:2" ht="12.75" x14ac:dyDescent="0.2">
      <c r="A8" s="13" t="s">
        <v>114</v>
      </c>
    </row>
    <row r="11" spans="1:2" x14ac:dyDescent="0.2">
      <c r="A11" s="5" t="s">
        <v>111</v>
      </c>
    </row>
    <row r="12" spans="1:2" x14ac:dyDescent="0.2">
      <c r="A12" s="5" t="s">
        <v>48</v>
      </c>
    </row>
    <row r="13" spans="1:2" x14ac:dyDescent="0.2">
      <c r="A13" s="15"/>
    </row>
    <row r="14" spans="1:2" x14ac:dyDescent="0.2">
      <c r="A14" s="16" t="s">
        <v>1</v>
      </c>
    </row>
    <row r="15" spans="1:2" x14ac:dyDescent="0.2">
      <c r="A15" s="205" t="s">
        <v>50</v>
      </c>
      <c r="B15" s="206" t="s">
        <v>49</v>
      </c>
    </row>
    <row r="16" spans="1:2" x14ac:dyDescent="0.2">
      <c r="A16" s="200" t="s">
        <v>6</v>
      </c>
      <c r="B16" s="201">
        <v>131.82134600000001</v>
      </c>
    </row>
    <row r="17" spans="1:2" x14ac:dyDescent="0.2">
      <c r="A17" s="17" t="s">
        <v>120</v>
      </c>
      <c r="B17" s="18">
        <v>107.741714</v>
      </c>
    </row>
    <row r="18" spans="1:2" x14ac:dyDescent="0.2">
      <c r="A18" s="17" t="s">
        <v>8</v>
      </c>
      <c r="B18" s="18">
        <v>0</v>
      </c>
    </row>
    <row r="19" spans="1:2" x14ac:dyDescent="0.2">
      <c r="A19" s="17" t="s">
        <v>121</v>
      </c>
      <c r="B19" s="18">
        <v>36.259632000000003</v>
      </c>
    </row>
    <row r="20" spans="1:2" x14ac:dyDescent="0.2">
      <c r="A20" s="17" t="s">
        <v>9</v>
      </c>
      <c r="B20" s="18">
        <v>-12.18</v>
      </c>
    </row>
    <row r="21" spans="1:2" x14ac:dyDescent="0.2">
      <c r="A21" s="200" t="s">
        <v>10</v>
      </c>
      <c r="B21" s="201">
        <v>228.66007999999999</v>
      </c>
    </row>
    <row r="22" spans="1:2" x14ac:dyDescent="0.2">
      <c r="A22" s="17" t="s">
        <v>11</v>
      </c>
      <c r="B22" s="18">
        <v>339.21872200000001</v>
      </c>
    </row>
    <row r="23" spans="1:2" x14ac:dyDescent="0.2">
      <c r="A23" s="19" t="s">
        <v>12</v>
      </c>
      <c r="B23" s="18">
        <v>169.48545899999999</v>
      </c>
    </row>
    <row r="24" spans="1:2" x14ac:dyDescent="0.2">
      <c r="A24" s="19" t="s">
        <v>13</v>
      </c>
      <c r="B24" s="18">
        <v>169.73326299999999</v>
      </c>
    </row>
    <row r="25" spans="1:2" x14ac:dyDescent="0.2">
      <c r="A25" s="17" t="s">
        <v>9</v>
      </c>
      <c r="B25" s="18">
        <v>-110.55864200000001</v>
      </c>
    </row>
    <row r="26" spans="1:2" x14ac:dyDescent="0.2">
      <c r="A26" s="200" t="s">
        <v>16</v>
      </c>
      <c r="B26" s="201">
        <v>-96.838734000000002</v>
      </c>
    </row>
    <row r="27" spans="1:2" x14ac:dyDescent="0.2">
      <c r="A27" s="200" t="s">
        <v>17</v>
      </c>
      <c r="B27" s="201">
        <v>1.2437339999999999</v>
      </c>
    </row>
    <row r="28" spans="1:2" x14ac:dyDescent="0.2">
      <c r="A28" s="17" t="s">
        <v>18</v>
      </c>
      <c r="B28" s="18">
        <v>1</v>
      </c>
    </row>
    <row r="29" spans="1:2" x14ac:dyDescent="0.2">
      <c r="A29" s="17" t="s">
        <v>25</v>
      </c>
      <c r="B29" s="18">
        <v>0.24373400000000001</v>
      </c>
    </row>
    <row r="30" spans="1:2" x14ac:dyDescent="0.2">
      <c r="A30" s="200" t="s">
        <v>19</v>
      </c>
      <c r="B30" s="201">
        <v>567.97494300000005</v>
      </c>
    </row>
    <row r="31" spans="1:2" x14ac:dyDescent="0.2">
      <c r="A31" s="17" t="s">
        <v>20</v>
      </c>
      <c r="B31" s="18">
        <v>64.635000000000005</v>
      </c>
    </row>
    <row r="32" spans="1:2" x14ac:dyDescent="0.2">
      <c r="A32" s="17" t="s">
        <v>18</v>
      </c>
      <c r="B32" s="18">
        <v>503.33994300000001</v>
      </c>
    </row>
    <row r="33" spans="1:3" x14ac:dyDescent="0.2">
      <c r="A33" s="200" t="s">
        <v>22</v>
      </c>
      <c r="B33" s="201">
        <v>133.06507999999999</v>
      </c>
    </row>
    <row r="34" spans="1:3" x14ac:dyDescent="0.2">
      <c r="A34" s="200" t="s">
        <v>23</v>
      </c>
      <c r="B34" s="201">
        <v>796.63502300000005</v>
      </c>
      <c r="C34" s="9"/>
    </row>
    <row r="35" spans="1:3" x14ac:dyDescent="0.2">
      <c r="A35" s="200" t="s">
        <v>24</v>
      </c>
      <c r="B35" s="201">
        <v>796.63502300000005</v>
      </c>
    </row>
    <row r="36" spans="1:3" x14ac:dyDescent="0.2">
      <c r="A36" s="20" t="s">
        <v>253</v>
      </c>
      <c r="B36" s="21">
        <v>-663.56994299999997</v>
      </c>
      <c r="C36" s="9"/>
    </row>
    <row r="37" spans="1:3" x14ac:dyDescent="0.2">
      <c r="A37" s="200" t="s">
        <v>254</v>
      </c>
      <c r="B37" s="201">
        <v>-663.56994299999997</v>
      </c>
    </row>
    <row r="38" spans="1:3" x14ac:dyDescent="0.2">
      <c r="A38" s="200" t="s">
        <v>159</v>
      </c>
      <c r="B38" s="201">
        <v>11.18</v>
      </c>
    </row>
    <row r="39" spans="1:3" x14ac:dyDescent="0.2">
      <c r="A39" s="17" t="s">
        <v>25</v>
      </c>
      <c r="B39" s="18">
        <v>11.18</v>
      </c>
    </row>
    <row r="40" spans="1:3" x14ac:dyDescent="0.2">
      <c r="A40" s="17" t="s">
        <v>26</v>
      </c>
      <c r="B40" s="18">
        <v>0</v>
      </c>
    </row>
    <row r="41" spans="1:3" x14ac:dyDescent="0.2">
      <c r="A41" s="200" t="s">
        <v>160</v>
      </c>
      <c r="B41" s="201">
        <v>-652.38994300000002</v>
      </c>
      <c r="C41" s="9"/>
    </row>
    <row r="42" spans="1:3" x14ac:dyDescent="0.2">
      <c r="A42" s="17" t="s">
        <v>21</v>
      </c>
      <c r="B42" s="18">
        <v>-814.38994300000002</v>
      </c>
    </row>
    <row r="43" spans="1:3" x14ac:dyDescent="0.2">
      <c r="A43" s="22" t="s">
        <v>27</v>
      </c>
      <c r="B43" s="23">
        <v>162</v>
      </c>
    </row>
    <row r="44" spans="1:3" x14ac:dyDescent="0.2">
      <c r="B44" s="9"/>
    </row>
    <row r="46" spans="1:3" x14ac:dyDescent="0.2">
      <c r="A46" s="5" t="s">
        <v>112</v>
      </c>
    </row>
    <row r="47" spans="1:3" x14ac:dyDescent="0.2">
      <c r="A47" s="5" t="s">
        <v>48</v>
      </c>
    </row>
    <row r="49" spans="1:2" x14ac:dyDescent="0.2">
      <c r="A49" s="207" t="s">
        <v>108</v>
      </c>
      <c r="B49" s="206" t="s">
        <v>49</v>
      </c>
    </row>
    <row r="50" spans="1:2" x14ac:dyDescent="0.2">
      <c r="A50" s="202" t="s">
        <v>51</v>
      </c>
      <c r="B50" s="203">
        <f>+SUM(B51:B52)</f>
        <v>0</v>
      </c>
    </row>
    <row r="51" spans="1:2" x14ac:dyDescent="0.2">
      <c r="A51" s="24" t="s">
        <v>52</v>
      </c>
      <c r="B51" s="58">
        <v>14.6</v>
      </c>
    </row>
    <row r="52" spans="1:2" x14ac:dyDescent="0.2">
      <c r="A52" s="24" t="s">
        <v>53</v>
      </c>
      <c r="B52" s="58">
        <v>-14.6</v>
      </c>
    </row>
    <row r="53" spans="1:2" x14ac:dyDescent="0.2">
      <c r="A53" s="204" t="s">
        <v>123</v>
      </c>
      <c r="B53" s="203">
        <v>55</v>
      </c>
    </row>
    <row r="54" spans="1:2" x14ac:dyDescent="0.2">
      <c r="A54" s="25" t="s">
        <v>124</v>
      </c>
      <c r="B54" s="58">
        <f>+B53</f>
        <v>55</v>
      </c>
    </row>
    <row r="55" spans="1:2" x14ac:dyDescent="0.2">
      <c r="A55" s="204" t="s">
        <v>55</v>
      </c>
      <c r="B55" s="203">
        <f>+SUM(B56:B57)</f>
        <v>783.5</v>
      </c>
    </row>
    <row r="56" spans="1:2" ht="24" x14ac:dyDescent="0.2">
      <c r="A56" s="25" t="s">
        <v>125</v>
      </c>
      <c r="B56" s="58">
        <v>-14</v>
      </c>
    </row>
    <row r="57" spans="1:2" x14ac:dyDescent="0.2">
      <c r="A57" s="25" t="s">
        <v>58</v>
      </c>
      <c r="B57" s="58">
        <v>797.5</v>
      </c>
    </row>
    <row r="58" spans="1:2" x14ac:dyDescent="0.2">
      <c r="A58" s="204" t="s">
        <v>59</v>
      </c>
      <c r="B58" s="203">
        <f>+B59</f>
        <v>1.1000000000000001</v>
      </c>
    </row>
    <row r="59" spans="1:2" ht="24" x14ac:dyDescent="0.2">
      <c r="A59" s="25" t="s">
        <v>126</v>
      </c>
      <c r="B59" s="58">
        <v>1.1000000000000001</v>
      </c>
    </row>
    <row r="60" spans="1:2" x14ac:dyDescent="0.2">
      <c r="A60" s="204" t="s">
        <v>61</v>
      </c>
      <c r="B60" s="203">
        <f>+SUM(B61:B62)</f>
        <v>793.59999999999991</v>
      </c>
    </row>
    <row r="61" spans="1:2" ht="24" x14ac:dyDescent="0.2">
      <c r="A61" s="25" t="s">
        <v>62</v>
      </c>
      <c r="B61" s="58">
        <v>703.3</v>
      </c>
    </row>
    <row r="62" spans="1:2" x14ac:dyDescent="0.2">
      <c r="A62" s="25" t="s">
        <v>127</v>
      </c>
      <c r="B62" s="58">
        <v>90.3</v>
      </c>
    </row>
    <row r="63" spans="1:2" x14ac:dyDescent="0.2">
      <c r="A63" s="204" t="s">
        <v>128</v>
      </c>
      <c r="B63" s="203">
        <f>+B64</f>
        <v>-673.3</v>
      </c>
    </row>
    <row r="64" spans="1:2" ht="24" x14ac:dyDescent="0.2">
      <c r="A64" s="25" t="s">
        <v>129</v>
      </c>
      <c r="B64" s="58">
        <v>-673.3</v>
      </c>
    </row>
    <row r="65" spans="1:2" x14ac:dyDescent="0.2">
      <c r="A65" s="204" t="s">
        <v>130</v>
      </c>
      <c r="B65" s="203">
        <f>+B66+B67</f>
        <v>0</v>
      </c>
    </row>
    <row r="66" spans="1:2" x14ac:dyDescent="0.2">
      <c r="A66" s="25" t="s">
        <v>131</v>
      </c>
      <c r="B66" s="58">
        <v>23</v>
      </c>
    </row>
    <row r="67" spans="1:2" x14ac:dyDescent="0.2">
      <c r="A67" s="25" t="s">
        <v>132</v>
      </c>
      <c r="B67" s="58">
        <v>-23</v>
      </c>
    </row>
    <row r="68" spans="1:2" x14ac:dyDescent="0.2">
      <c r="A68" s="204" t="s">
        <v>72</v>
      </c>
      <c r="B68" s="203">
        <f>+B69</f>
        <v>11.6</v>
      </c>
    </row>
    <row r="69" spans="1:2" x14ac:dyDescent="0.2">
      <c r="A69" s="25" t="s">
        <v>73</v>
      </c>
      <c r="B69" s="58">
        <v>11.6</v>
      </c>
    </row>
    <row r="70" spans="1:2" x14ac:dyDescent="0.2">
      <c r="A70" s="204" t="s">
        <v>81</v>
      </c>
      <c r="B70" s="203">
        <f>+B71</f>
        <v>14</v>
      </c>
    </row>
    <row r="71" spans="1:2" x14ac:dyDescent="0.2">
      <c r="A71" s="25" t="s">
        <v>133</v>
      </c>
      <c r="B71" s="58">
        <v>14</v>
      </c>
    </row>
    <row r="72" spans="1:2" x14ac:dyDescent="0.2">
      <c r="A72" s="204" t="s">
        <v>83</v>
      </c>
      <c r="B72" s="203">
        <f>+B73</f>
        <v>489</v>
      </c>
    </row>
    <row r="73" spans="1:2" ht="24" x14ac:dyDescent="0.2">
      <c r="A73" s="25" t="s">
        <v>84</v>
      </c>
      <c r="B73" s="58">
        <v>489</v>
      </c>
    </row>
    <row r="74" spans="1:2" x14ac:dyDescent="0.2">
      <c r="A74" s="204" t="s">
        <v>94</v>
      </c>
      <c r="B74" s="203">
        <f>+B75</f>
        <v>29.2</v>
      </c>
    </row>
    <row r="75" spans="1:2" x14ac:dyDescent="0.2">
      <c r="A75" s="25" t="s">
        <v>134</v>
      </c>
      <c r="B75" s="58">
        <v>29.2</v>
      </c>
    </row>
    <row r="76" spans="1:2" x14ac:dyDescent="0.2">
      <c r="A76" s="204" t="s">
        <v>99</v>
      </c>
      <c r="B76" s="203">
        <f>+SUM(B77:B78)</f>
        <v>-274.13</v>
      </c>
    </row>
    <row r="77" spans="1:2" x14ac:dyDescent="0.2">
      <c r="A77" s="25" t="s">
        <v>100</v>
      </c>
      <c r="B77" s="58">
        <v>-0.03</v>
      </c>
    </row>
    <row r="78" spans="1:2" x14ac:dyDescent="0.2">
      <c r="A78" s="25" t="s">
        <v>135</v>
      </c>
      <c r="B78" s="58">
        <v>-274.10000000000002</v>
      </c>
    </row>
    <row r="79" spans="1:2" x14ac:dyDescent="0.2">
      <c r="A79" s="204" t="s">
        <v>101</v>
      </c>
      <c r="B79" s="203">
        <f>+B80</f>
        <v>171</v>
      </c>
    </row>
    <row r="80" spans="1:2" x14ac:dyDescent="0.2">
      <c r="A80" s="25" t="s">
        <v>136</v>
      </c>
      <c r="B80" s="58">
        <v>171</v>
      </c>
    </row>
    <row r="81" spans="1:2" x14ac:dyDescent="0.2">
      <c r="A81" s="204" t="s">
        <v>102</v>
      </c>
      <c r="B81" s="203">
        <f>+B82</f>
        <v>-30</v>
      </c>
    </row>
    <row r="82" spans="1:2" x14ac:dyDescent="0.2">
      <c r="A82" s="25" t="s">
        <v>137</v>
      </c>
      <c r="B82" s="58">
        <v>-30</v>
      </c>
    </row>
    <row r="83" spans="1:2" x14ac:dyDescent="0.2">
      <c r="A83" s="204" t="s">
        <v>106</v>
      </c>
      <c r="B83" s="203">
        <f>+B84</f>
        <v>-574</v>
      </c>
    </row>
    <row r="84" spans="1:2" x14ac:dyDescent="0.2">
      <c r="A84" s="25" t="s">
        <v>107</v>
      </c>
      <c r="B84" s="58">
        <v>-574</v>
      </c>
    </row>
    <row r="85" spans="1:2" x14ac:dyDescent="0.2">
      <c r="A85" s="208" t="s">
        <v>42</v>
      </c>
      <c r="B85" s="59">
        <f>+SUM(B50:B84)/2</f>
        <v>796.56999999999925</v>
      </c>
    </row>
    <row r="86" spans="1:2" x14ac:dyDescent="0.2">
      <c r="A86" s="26"/>
    </row>
    <row r="88" spans="1:2" x14ac:dyDescent="0.2">
      <c r="A88" s="5" t="s">
        <v>115</v>
      </c>
    </row>
    <row r="89" spans="1:2" x14ac:dyDescent="0.2">
      <c r="A89" s="5" t="s">
        <v>48</v>
      </c>
    </row>
    <row r="91" spans="1:2" x14ac:dyDescent="0.2">
      <c r="A91" s="205" t="s">
        <v>36</v>
      </c>
      <c r="B91" s="206" t="s">
        <v>49</v>
      </c>
    </row>
    <row r="92" spans="1:2" x14ac:dyDescent="0.2">
      <c r="A92" s="14" t="s">
        <v>37</v>
      </c>
      <c r="B92" s="3">
        <v>64</v>
      </c>
    </row>
    <row r="93" spans="1:2" x14ac:dyDescent="0.2">
      <c r="A93" s="14" t="s">
        <v>38</v>
      </c>
      <c r="B93" s="3">
        <v>23</v>
      </c>
    </row>
    <row r="94" spans="1:2" x14ac:dyDescent="0.2">
      <c r="A94" s="14" t="s">
        <v>39</v>
      </c>
      <c r="B94" s="3">
        <v>609.6</v>
      </c>
    </row>
    <row r="95" spans="1:2" x14ac:dyDescent="0.2">
      <c r="A95" s="14" t="s">
        <v>40</v>
      </c>
      <c r="B95" s="3">
        <v>100</v>
      </c>
    </row>
    <row r="96" spans="1:2" x14ac:dyDescent="0.2">
      <c r="A96" s="14" t="s">
        <v>41</v>
      </c>
      <c r="B96" s="60">
        <v>0</v>
      </c>
    </row>
    <row r="97" spans="1:2" x14ac:dyDescent="0.2">
      <c r="A97" s="209" t="s">
        <v>42</v>
      </c>
      <c r="B97" s="210">
        <f>+SUM(B92:B96)</f>
        <v>796.6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8"/>
  <sheetViews>
    <sheetView workbookViewId="0">
      <selection activeCell="J32" sqref="I32:J32"/>
    </sheetView>
  </sheetViews>
  <sheetFormatPr baseColWidth="10" defaultColWidth="11.42578125" defaultRowHeight="12.75" x14ac:dyDescent="0.2"/>
  <cols>
    <col min="1" max="1" width="52.140625" style="13" bestFit="1" customWidth="1"/>
    <col min="2" max="2" width="11.42578125" style="13"/>
    <col min="3" max="3" width="12" style="13" bestFit="1" customWidth="1"/>
    <col min="4" max="16384" width="11.42578125" style="13"/>
  </cols>
  <sheetData>
    <row r="1" spans="1:2" x14ac:dyDescent="0.2">
      <c r="A1" s="10" t="s">
        <v>208</v>
      </c>
    </row>
    <row r="2" spans="1:2" x14ac:dyDescent="0.2">
      <c r="A2" s="11" t="s">
        <v>259</v>
      </c>
    </row>
    <row r="3" spans="1:2" x14ac:dyDescent="0.2">
      <c r="A3" s="11" t="s">
        <v>260</v>
      </c>
    </row>
    <row r="4" spans="1:2" x14ac:dyDescent="0.2">
      <c r="A4" s="11" t="s">
        <v>261</v>
      </c>
    </row>
    <row r="5" spans="1:2" x14ac:dyDescent="0.2">
      <c r="A5" s="12" t="s">
        <v>109</v>
      </c>
    </row>
    <row r="6" spans="1:2" x14ac:dyDescent="0.2">
      <c r="A6" s="13" t="s">
        <v>110</v>
      </c>
    </row>
    <row r="7" spans="1:2" x14ac:dyDescent="0.2">
      <c r="A7" s="13" t="s">
        <v>113</v>
      </c>
    </row>
    <row r="8" spans="1:2" x14ac:dyDescent="0.2">
      <c r="A8" s="13" t="s">
        <v>114</v>
      </c>
    </row>
    <row r="11" spans="1:2" x14ac:dyDescent="0.2">
      <c r="A11" s="11" t="s">
        <v>111</v>
      </c>
    </row>
    <row r="12" spans="1:2" x14ac:dyDescent="0.2">
      <c r="A12" s="11" t="s">
        <v>48</v>
      </c>
    </row>
    <row r="13" spans="1:2" x14ac:dyDescent="0.2">
      <c r="A13" s="11"/>
    </row>
    <row r="15" spans="1:2" x14ac:dyDescent="0.2">
      <c r="A15" s="180" t="s">
        <v>50</v>
      </c>
      <c r="B15" s="175" t="s">
        <v>49</v>
      </c>
    </row>
    <row r="16" spans="1:2" x14ac:dyDescent="0.2">
      <c r="A16" s="163" t="s">
        <v>6</v>
      </c>
      <c r="B16" s="214">
        <v>0</v>
      </c>
    </row>
    <row r="17" spans="1:2" x14ac:dyDescent="0.2">
      <c r="A17" s="163" t="s">
        <v>10</v>
      </c>
      <c r="B17" s="215">
        <v>323.91793100000001</v>
      </c>
    </row>
    <row r="18" spans="1:2" x14ac:dyDescent="0.2">
      <c r="A18" s="61" t="s">
        <v>11</v>
      </c>
      <c r="B18" s="62">
        <v>323.91793100000001</v>
      </c>
    </row>
    <row r="19" spans="1:2" x14ac:dyDescent="0.2">
      <c r="A19" s="63" t="s">
        <v>13</v>
      </c>
      <c r="B19" s="62">
        <v>323.91793100000001</v>
      </c>
    </row>
    <row r="20" spans="1:2" x14ac:dyDescent="0.2">
      <c r="A20" s="163" t="s">
        <v>151</v>
      </c>
      <c r="B20" s="215">
        <v>-323.91793100000001</v>
      </c>
    </row>
    <row r="21" spans="1:2" x14ac:dyDescent="0.2">
      <c r="A21" s="163" t="s">
        <v>17</v>
      </c>
      <c r="B21" s="215">
        <v>0</v>
      </c>
    </row>
    <row r="22" spans="1:2" x14ac:dyDescent="0.2">
      <c r="A22" s="163" t="s">
        <v>19</v>
      </c>
      <c r="B22" s="215">
        <v>-323.91793100000001</v>
      </c>
    </row>
    <row r="23" spans="1:2" x14ac:dyDescent="0.2">
      <c r="A23" s="61" t="s">
        <v>20</v>
      </c>
      <c r="B23" s="62">
        <v>-323.91793100000001</v>
      </c>
    </row>
    <row r="24" spans="1:2" x14ac:dyDescent="0.2">
      <c r="A24" s="163" t="s">
        <v>154</v>
      </c>
      <c r="B24" s="215">
        <v>0</v>
      </c>
    </row>
    <row r="25" spans="1:2" x14ac:dyDescent="0.2">
      <c r="A25" s="163" t="s">
        <v>155</v>
      </c>
      <c r="B25" s="215">
        <v>0</v>
      </c>
    </row>
    <row r="26" spans="1:2" x14ac:dyDescent="0.2">
      <c r="A26" s="64" t="s">
        <v>156</v>
      </c>
      <c r="B26" s="65">
        <v>0</v>
      </c>
    </row>
    <row r="27" spans="1:2" x14ac:dyDescent="0.2">
      <c r="A27" s="163" t="s">
        <v>157</v>
      </c>
      <c r="B27" s="215">
        <v>0</v>
      </c>
    </row>
    <row r="28" spans="1:2" x14ac:dyDescent="0.2">
      <c r="A28" s="163" t="s">
        <v>158</v>
      </c>
      <c r="B28" s="215">
        <v>0</v>
      </c>
    </row>
    <row r="29" spans="1:2" x14ac:dyDescent="0.2">
      <c r="A29" s="163" t="s">
        <v>159</v>
      </c>
      <c r="B29" s="215">
        <v>0</v>
      </c>
    </row>
    <row r="30" spans="1:2" x14ac:dyDescent="0.2">
      <c r="A30" s="219" t="s">
        <v>160</v>
      </c>
      <c r="B30" s="216">
        <v>0</v>
      </c>
    </row>
    <row r="33" spans="1:3" x14ac:dyDescent="0.2">
      <c r="A33" s="11" t="s">
        <v>112</v>
      </c>
    </row>
    <row r="34" spans="1:3" x14ac:dyDescent="0.2">
      <c r="A34" s="11" t="s">
        <v>48</v>
      </c>
    </row>
    <row r="37" spans="1:3" x14ac:dyDescent="0.2">
      <c r="A37" s="181" t="s">
        <v>108</v>
      </c>
      <c r="B37" s="175" t="s">
        <v>49</v>
      </c>
    </row>
    <row r="38" spans="1:3" x14ac:dyDescent="0.2">
      <c r="A38" s="217" t="s">
        <v>55</v>
      </c>
      <c r="B38" s="218">
        <v>-1597.7</v>
      </c>
      <c r="C38" s="66"/>
    </row>
    <row r="39" spans="1:3" ht="25.5" x14ac:dyDescent="0.2">
      <c r="A39" s="67" t="s">
        <v>125</v>
      </c>
      <c r="B39" s="68">
        <v>-1597.7</v>
      </c>
      <c r="C39" s="66"/>
    </row>
    <row r="40" spans="1:3" x14ac:dyDescent="0.2">
      <c r="A40" s="217" t="s">
        <v>59</v>
      </c>
      <c r="B40" s="218">
        <v>1597.7</v>
      </c>
      <c r="C40" s="66"/>
    </row>
    <row r="41" spans="1:3" ht="25.5" x14ac:dyDescent="0.2">
      <c r="A41" s="67" t="s">
        <v>60</v>
      </c>
      <c r="B41" s="68">
        <v>1597.7</v>
      </c>
      <c r="C41" s="66"/>
    </row>
    <row r="42" spans="1:3" x14ac:dyDescent="0.2">
      <c r="A42" s="217" t="s">
        <v>99</v>
      </c>
      <c r="B42" s="218">
        <v>1194.0999999999999</v>
      </c>
      <c r="C42" s="66"/>
    </row>
    <row r="43" spans="1:3" x14ac:dyDescent="0.2">
      <c r="A43" s="67" t="s">
        <v>100</v>
      </c>
      <c r="B43" s="68">
        <v>1194.0999999999999</v>
      </c>
      <c r="C43" s="66"/>
    </row>
    <row r="44" spans="1:3" x14ac:dyDescent="0.2">
      <c r="A44" s="217" t="s">
        <v>102</v>
      </c>
      <c r="B44" s="218">
        <v>-1194.0999999999999</v>
      </c>
      <c r="C44" s="66"/>
    </row>
    <row r="45" spans="1:3" x14ac:dyDescent="0.2">
      <c r="A45" s="67" t="s">
        <v>103</v>
      </c>
      <c r="B45" s="68">
        <v>-1194.0999999999999</v>
      </c>
      <c r="C45" s="66"/>
    </row>
    <row r="46" spans="1:3" x14ac:dyDescent="0.2">
      <c r="A46" s="211" t="s">
        <v>42</v>
      </c>
      <c r="B46" s="69">
        <f>+B38+B40+B42+B44</f>
        <v>0</v>
      </c>
      <c r="C46" s="66"/>
    </row>
    <row r="47" spans="1:3" x14ac:dyDescent="0.2">
      <c r="C47" s="66"/>
    </row>
    <row r="49" spans="1:2" x14ac:dyDescent="0.2">
      <c r="A49" s="11" t="s">
        <v>115</v>
      </c>
    </row>
    <row r="50" spans="1:2" x14ac:dyDescent="0.2">
      <c r="A50" s="11" t="s">
        <v>48</v>
      </c>
    </row>
    <row r="52" spans="1:2" x14ac:dyDescent="0.2">
      <c r="A52" s="212" t="s">
        <v>36</v>
      </c>
      <c r="B52" s="213" t="s">
        <v>49</v>
      </c>
    </row>
    <row r="53" spans="1:2" x14ac:dyDescent="0.2">
      <c r="A53" s="46" t="s">
        <v>37</v>
      </c>
      <c r="B53" s="47">
        <v>0</v>
      </c>
    </row>
    <row r="54" spans="1:2" x14ac:dyDescent="0.2">
      <c r="A54" s="46" t="s">
        <v>38</v>
      </c>
      <c r="B54" s="47">
        <v>0</v>
      </c>
    </row>
    <row r="55" spans="1:2" x14ac:dyDescent="0.2">
      <c r="A55" s="46" t="s">
        <v>39</v>
      </c>
      <c r="B55" s="47">
        <v>0</v>
      </c>
    </row>
    <row r="56" spans="1:2" x14ac:dyDescent="0.2">
      <c r="A56" s="46" t="s">
        <v>40</v>
      </c>
      <c r="B56" s="47">
        <v>0</v>
      </c>
    </row>
    <row r="57" spans="1:2" x14ac:dyDescent="0.2">
      <c r="A57" s="46" t="s">
        <v>41</v>
      </c>
      <c r="B57" s="70">
        <v>0</v>
      </c>
    </row>
    <row r="58" spans="1:2" x14ac:dyDescent="0.2">
      <c r="A58" s="172" t="s">
        <v>42</v>
      </c>
      <c r="B58" s="174">
        <f>+SUM(B53:B57)</f>
        <v>0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2"/>
  <sheetViews>
    <sheetView workbookViewId="0">
      <selection activeCell="D29" sqref="D29"/>
    </sheetView>
  </sheetViews>
  <sheetFormatPr baseColWidth="10" defaultColWidth="11.42578125" defaultRowHeight="12" x14ac:dyDescent="0.2"/>
  <cols>
    <col min="1" max="1" width="54.28515625" style="6" customWidth="1"/>
    <col min="2" max="2" width="12.7109375" style="6" bestFit="1" customWidth="1"/>
    <col min="3" max="16384" width="11.42578125" style="6"/>
  </cols>
  <sheetData>
    <row r="1" spans="1:6" ht="12.75" x14ac:dyDescent="0.2">
      <c r="A1" s="10" t="s">
        <v>138</v>
      </c>
      <c r="B1" s="13"/>
      <c r="C1" s="13"/>
      <c r="D1" s="13"/>
      <c r="E1" s="13"/>
      <c r="F1" s="13"/>
    </row>
    <row r="2" spans="1:6" ht="12.75" x14ac:dyDescent="0.2">
      <c r="A2" s="11" t="s">
        <v>262</v>
      </c>
      <c r="B2" s="13"/>
      <c r="C2" s="13"/>
      <c r="D2" s="13"/>
      <c r="E2" s="13"/>
      <c r="F2" s="13"/>
    </row>
    <row r="3" spans="1:6" ht="12.75" x14ac:dyDescent="0.2">
      <c r="A3" s="11" t="s">
        <v>263</v>
      </c>
      <c r="B3" s="13"/>
      <c r="C3" s="13"/>
      <c r="D3" s="13"/>
      <c r="E3" s="13"/>
      <c r="F3" s="13"/>
    </row>
    <row r="4" spans="1:6" ht="12.75" x14ac:dyDescent="0.2">
      <c r="A4" s="11" t="s">
        <v>264</v>
      </c>
      <c r="B4" s="13"/>
      <c r="C4" s="13"/>
      <c r="D4" s="13"/>
      <c r="E4" s="13"/>
      <c r="F4" s="13"/>
    </row>
    <row r="5" spans="1:6" ht="12.75" x14ac:dyDescent="0.2">
      <c r="A5" s="12" t="s">
        <v>109</v>
      </c>
      <c r="B5" s="13"/>
      <c r="C5" s="13"/>
      <c r="D5" s="13"/>
      <c r="E5" s="13"/>
      <c r="F5" s="13"/>
    </row>
    <row r="6" spans="1:6" ht="12.75" x14ac:dyDescent="0.2">
      <c r="A6" s="13" t="s">
        <v>110</v>
      </c>
      <c r="B6" s="13"/>
      <c r="C6" s="13"/>
      <c r="D6" s="13"/>
      <c r="E6" s="13"/>
      <c r="F6" s="13"/>
    </row>
    <row r="7" spans="1:6" ht="12.75" x14ac:dyDescent="0.2">
      <c r="A7" s="13" t="s">
        <v>113</v>
      </c>
      <c r="B7" s="13"/>
      <c r="C7" s="13"/>
      <c r="D7" s="13"/>
      <c r="E7" s="13"/>
      <c r="F7" s="13"/>
    </row>
    <row r="8" spans="1:6" ht="12.75" x14ac:dyDescent="0.2">
      <c r="A8" s="13" t="s">
        <v>114</v>
      </c>
      <c r="B8" s="13"/>
      <c r="C8" s="13"/>
      <c r="D8" s="13"/>
      <c r="E8" s="13"/>
      <c r="F8" s="13"/>
    </row>
    <row r="9" spans="1:6" ht="12.75" x14ac:dyDescent="0.2">
      <c r="A9" s="13"/>
      <c r="B9" s="13"/>
      <c r="C9" s="13"/>
      <c r="D9" s="13"/>
      <c r="E9" s="13"/>
      <c r="F9" s="13"/>
    </row>
    <row r="11" spans="1:6" x14ac:dyDescent="0.2">
      <c r="A11" s="5" t="s">
        <v>111</v>
      </c>
    </row>
    <row r="12" spans="1:6" x14ac:dyDescent="0.2">
      <c r="A12" s="5" t="s">
        <v>48</v>
      </c>
    </row>
    <row r="14" spans="1:6" x14ac:dyDescent="0.2">
      <c r="A14" s="223" t="s">
        <v>50</v>
      </c>
      <c r="B14" s="224" t="s">
        <v>49</v>
      </c>
    </row>
    <row r="15" spans="1:6" x14ac:dyDescent="0.2">
      <c r="A15" s="27" t="s">
        <v>6</v>
      </c>
      <c r="B15" s="220">
        <v>0</v>
      </c>
    </row>
    <row r="16" spans="1:6" x14ac:dyDescent="0.2">
      <c r="A16" s="30" t="s">
        <v>10</v>
      </c>
      <c r="B16" s="221">
        <v>82050</v>
      </c>
    </row>
    <row r="17" spans="1:2" x14ac:dyDescent="0.2">
      <c r="A17" s="28" t="s">
        <v>143</v>
      </c>
      <c r="B17" s="29">
        <v>60000</v>
      </c>
    </row>
    <row r="18" spans="1:2" x14ac:dyDescent="0.2">
      <c r="A18" s="28" t="s">
        <v>144</v>
      </c>
      <c r="B18" s="29">
        <v>0</v>
      </c>
    </row>
    <row r="19" spans="1:2" x14ac:dyDescent="0.2">
      <c r="A19" s="28" t="s">
        <v>9</v>
      </c>
      <c r="B19" s="29">
        <v>22050</v>
      </c>
    </row>
    <row r="20" spans="1:2" x14ac:dyDescent="0.2">
      <c r="A20" s="31" t="s">
        <v>145</v>
      </c>
      <c r="B20" s="29">
        <v>0</v>
      </c>
    </row>
    <row r="21" spans="1:2" x14ac:dyDescent="0.2">
      <c r="A21" s="31" t="s">
        <v>146</v>
      </c>
      <c r="B21" s="29">
        <v>22050</v>
      </c>
    </row>
    <row r="22" spans="1:2" x14ac:dyDescent="0.2">
      <c r="A22" s="32" t="s">
        <v>147</v>
      </c>
      <c r="B22" s="29">
        <v>22050</v>
      </c>
    </row>
    <row r="23" spans="1:2" x14ac:dyDescent="0.2">
      <c r="A23" s="32" t="s">
        <v>148</v>
      </c>
      <c r="B23" s="29">
        <v>0</v>
      </c>
    </row>
    <row r="24" spans="1:2" x14ac:dyDescent="0.2">
      <c r="A24" s="32" t="s">
        <v>149</v>
      </c>
      <c r="B24" s="29">
        <v>0</v>
      </c>
    </row>
    <row r="25" spans="1:2" x14ac:dyDescent="0.2">
      <c r="A25" s="31" t="s">
        <v>150</v>
      </c>
      <c r="B25" s="29">
        <v>0</v>
      </c>
    </row>
    <row r="26" spans="1:2" x14ac:dyDescent="0.2">
      <c r="A26" s="30" t="s">
        <v>151</v>
      </c>
      <c r="B26" s="221">
        <v>-82050</v>
      </c>
    </row>
    <row r="27" spans="1:2" x14ac:dyDescent="0.2">
      <c r="A27" s="30" t="s">
        <v>17</v>
      </c>
      <c r="B27" s="221">
        <v>0</v>
      </c>
    </row>
    <row r="28" spans="1:2" x14ac:dyDescent="0.2">
      <c r="A28" s="30" t="s">
        <v>19</v>
      </c>
      <c r="B28" s="221">
        <v>0</v>
      </c>
    </row>
    <row r="29" spans="1:2" x14ac:dyDescent="0.2">
      <c r="A29" s="30" t="s">
        <v>154</v>
      </c>
      <c r="B29" s="221">
        <v>0</v>
      </c>
    </row>
    <row r="30" spans="1:2" x14ac:dyDescent="0.2">
      <c r="A30" s="30" t="s">
        <v>155</v>
      </c>
      <c r="B30" s="221">
        <v>82050</v>
      </c>
    </row>
    <row r="31" spans="1:2" x14ac:dyDescent="0.2">
      <c r="A31" s="33" t="s">
        <v>156</v>
      </c>
      <c r="B31" s="34">
        <v>-82050</v>
      </c>
    </row>
    <row r="32" spans="1:2" x14ac:dyDescent="0.2">
      <c r="A32" s="30" t="s">
        <v>157</v>
      </c>
      <c r="B32" s="221">
        <v>82050</v>
      </c>
    </row>
    <row r="33" spans="1:2" x14ac:dyDescent="0.2">
      <c r="A33" s="35" t="s">
        <v>158</v>
      </c>
      <c r="B33" s="222">
        <v>-82050</v>
      </c>
    </row>
    <row r="34" spans="1:2" x14ac:dyDescent="0.2">
      <c r="A34" s="30" t="s">
        <v>159</v>
      </c>
      <c r="B34" s="221">
        <v>223215.28941299999</v>
      </c>
    </row>
    <row r="35" spans="1:2" x14ac:dyDescent="0.2">
      <c r="A35" s="28" t="s">
        <v>25</v>
      </c>
      <c r="B35" s="29">
        <v>0</v>
      </c>
    </row>
    <row r="36" spans="1:2" x14ac:dyDescent="0.2">
      <c r="A36" s="28" t="s">
        <v>26</v>
      </c>
      <c r="B36" s="29">
        <v>223215.28941299999</v>
      </c>
    </row>
    <row r="37" spans="1:2" x14ac:dyDescent="0.2">
      <c r="A37" s="30" t="s">
        <v>160</v>
      </c>
      <c r="B37" s="221">
        <v>141165.28941299999</v>
      </c>
    </row>
    <row r="38" spans="1:2" x14ac:dyDescent="0.2">
      <c r="A38" s="28" t="s">
        <v>21</v>
      </c>
      <c r="B38" s="29">
        <v>141165.28941299999</v>
      </c>
    </row>
    <row r="39" spans="1:2" x14ac:dyDescent="0.2">
      <c r="A39" s="36" t="s">
        <v>27</v>
      </c>
      <c r="B39" s="37">
        <v>0</v>
      </c>
    </row>
    <row r="40" spans="1:2" x14ac:dyDescent="0.2">
      <c r="B40" s="38"/>
    </row>
    <row r="42" spans="1:2" x14ac:dyDescent="0.2">
      <c r="A42" s="5" t="s">
        <v>112</v>
      </c>
    </row>
    <row r="43" spans="1:2" x14ac:dyDescent="0.2">
      <c r="A43" s="5" t="s">
        <v>48</v>
      </c>
    </row>
    <row r="45" spans="1:2" x14ac:dyDescent="0.2">
      <c r="A45" s="207" t="s">
        <v>108</v>
      </c>
      <c r="B45" s="206" t="s">
        <v>49</v>
      </c>
    </row>
    <row r="46" spans="1:2" x14ac:dyDescent="0.2">
      <c r="A46" s="204" t="s">
        <v>97</v>
      </c>
      <c r="B46" s="226">
        <f>+B47</f>
        <v>60000</v>
      </c>
    </row>
    <row r="47" spans="1:2" x14ac:dyDescent="0.2">
      <c r="A47" s="25" t="s">
        <v>98</v>
      </c>
      <c r="B47" s="227">
        <v>60000</v>
      </c>
    </row>
    <row r="48" spans="1:2" x14ac:dyDescent="0.2">
      <c r="A48" s="204" t="s">
        <v>106</v>
      </c>
      <c r="B48" s="226">
        <f>+B49</f>
        <v>22050</v>
      </c>
    </row>
    <row r="49" spans="1:2" x14ac:dyDescent="0.2">
      <c r="A49" s="25" t="s">
        <v>107</v>
      </c>
      <c r="B49" s="227">
        <v>22050</v>
      </c>
    </row>
    <row r="50" spans="1:2" x14ac:dyDescent="0.2">
      <c r="A50" s="209" t="s">
        <v>42</v>
      </c>
      <c r="B50" s="228">
        <f>+B46+B48</f>
        <v>82050</v>
      </c>
    </row>
    <row r="53" spans="1:2" x14ac:dyDescent="0.2">
      <c r="A53" s="5" t="s">
        <v>115</v>
      </c>
    </row>
    <row r="54" spans="1:2" x14ac:dyDescent="0.2">
      <c r="A54" s="5" t="s">
        <v>48</v>
      </c>
    </row>
    <row r="56" spans="1:2" x14ac:dyDescent="0.2">
      <c r="A56" s="205" t="s">
        <v>36</v>
      </c>
      <c r="B56" s="206" t="s">
        <v>49</v>
      </c>
    </row>
    <row r="57" spans="1:2" x14ac:dyDescent="0.2">
      <c r="A57" s="14" t="s">
        <v>37</v>
      </c>
      <c r="B57" s="71">
        <v>22050</v>
      </c>
    </row>
    <row r="58" spans="1:2" x14ac:dyDescent="0.2">
      <c r="A58" s="14" t="s">
        <v>38</v>
      </c>
      <c r="B58" s="71">
        <v>0</v>
      </c>
    </row>
    <row r="59" spans="1:2" x14ac:dyDescent="0.2">
      <c r="A59" s="14" t="s">
        <v>39</v>
      </c>
      <c r="B59" s="71">
        <v>60000</v>
      </c>
    </row>
    <row r="60" spans="1:2" x14ac:dyDescent="0.2">
      <c r="A60" s="14" t="s">
        <v>40</v>
      </c>
      <c r="B60" s="71">
        <v>0</v>
      </c>
    </row>
    <row r="61" spans="1:2" x14ac:dyDescent="0.2">
      <c r="A61" s="14" t="s">
        <v>41</v>
      </c>
      <c r="B61" s="72">
        <v>0</v>
      </c>
    </row>
    <row r="62" spans="1:2" x14ac:dyDescent="0.2">
      <c r="A62" s="209" t="s">
        <v>42</v>
      </c>
      <c r="B62" s="225">
        <f>+SUM(B57:B61)</f>
        <v>82050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C.1 - Cuadro resumen AIF</vt:lpstr>
      <vt:lpstr>C.2 - Económico</vt:lpstr>
      <vt:lpstr>C.3 - Finalidad</vt:lpstr>
      <vt:lpstr>C.4 - Jurisdicción</vt:lpstr>
      <vt:lpstr>DA 337 </vt:lpstr>
      <vt:lpstr>DA 432</vt:lpstr>
      <vt:lpstr>DA 999</vt:lpstr>
      <vt:lpstr>DA 1038</vt:lpstr>
      <vt:lpstr>DNU 545</vt:lpstr>
      <vt:lpstr>DA 1228</vt:lpstr>
      <vt:lpstr>DA 1468</vt:lpstr>
      <vt:lpstr>DA 1605</vt:lpstr>
      <vt:lpstr>DA 1622</vt:lpstr>
      <vt:lpstr>DA 1701</vt:lpstr>
      <vt:lpstr>DA 1730</vt:lpstr>
      <vt:lpstr>DA 1819</vt:lpstr>
      <vt:lpstr>DNU 1053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2018-04-18T16:10:09Z</dcterms:created>
  <dcterms:modified xsi:type="dcterms:W3CDTF">2018-11-28T17:29:05Z</dcterms:modified>
</cp:coreProperties>
</file>